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2655F7D-A206-4412-B20F-E053FC0F6CE0}" xr6:coauthVersionLast="47" xr6:coauthVersionMax="47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📋 Instrukcja" sheetId="1" r:id="rId1"/>
    <sheet name="⚙️ Założenia" sheetId="2" r:id="rId2"/>
    <sheet name="📥 Dane SKU" sheetId="3" r:id="rId3"/>
    <sheet name="📊 CM1 i CM2" sheetId="4" r:id="rId4"/>
    <sheet name="📣 Marketing" sheetId="5" r:id="rId5"/>
    <sheet name="📦 Zwroty" sheetId="6" r:id="rId6"/>
    <sheet name="🏆 Ranking SKU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6" i="7" l="1"/>
  <c r="I18" i="7"/>
  <c r="G18" i="7"/>
  <c r="I17" i="7"/>
  <c r="G17" i="7"/>
  <c r="I16" i="7"/>
  <c r="G16" i="7"/>
  <c r="I15" i="7"/>
  <c r="G15" i="7"/>
  <c r="I14" i="7"/>
  <c r="G14" i="7"/>
  <c r="I13" i="7"/>
  <c r="G13" i="7"/>
  <c r="I12" i="7"/>
  <c r="G12" i="7"/>
  <c r="I11" i="7"/>
  <c r="G11" i="7"/>
  <c r="I10" i="7"/>
  <c r="G10" i="7"/>
  <c r="I9" i="7"/>
  <c r="G9" i="7"/>
  <c r="I8" i="7"/>
  <c r="G8" i="7"/>
  <c r="I7" i="7"/>
  <c r="G7" i="7"/>
  <c r="I6" i="7"/>
  <c r="G6" i="7"/>
  <c r="I5" i="7"/>
  <c r="G5" i="7"/>
  <c r="I4" i="7"/>
  <c r="G4" i="7"/>
  <c r="E23" i="7" s="1"/>
  <c r="H18" i="6"/>
  <c r="F18" i="6"/>
  <c r="C18" i="6"/>
  <c r="B18" i="6"/>
  <c r="A18" i="6"/>
  <c r="H17" i="6"/>
  <c r="F17" i="6"/>
  <c r="C17" i="6"/>
  <c r="B17" i="6"/>
  <c r="A17" i="6"/>
  <c r="H16" i="6"/>
  <c r="F16" i="6"/>
  <c r="C16" i="6"/>
  <c r="B16" i="6"/>
  <c r="A16" i="6"/>
  <c r="H15" i="6"/>
  <c r="F15" i="6"/>
  <c r="C15" i="6"/>
  <c r="B15" i="6"/>
  <c r="A15" i="6"/>
  <c r="H14" i="6"/>
  <c r="F14" i="6"/>
  <c r="C14" i="6"/>
  <c r="B14" i="6"/>
  <c r="A14" i="6"/>
  <c r="H13" i="6"/>
  <c r="F13" i="6"/>
  <c r="C13" i="6"/>
  <c r="B13" i="6"/>
  <c r="A13" i="6"/>
  <c r="H12" i="6"/>
  <c r="F12" i="6"/>
  <c r="C12" i="6"/>
  <c r="B12" i="6"/>
  <c r="A12" i="6"/>
  <c r="H11" i="6"/>
  <c r="F11" i="6"/>
  <c r="C11" i="6"/>
  <c r="B11" i="6"/>
  <c r="A11" i="6"/>
  <c r="H10" i="6"/>
  <c r="F10" i="6"/>
  <c r="C10" i="6"/>
  <c r="B10" i="6"/>
  <c r="A10" i="6"/>
  <c r="H9" i="6"/>
  <c r="F9" i="6"/>
  <c r="C9" i="6"/>
  <c r="B9" i="6"/>
  <c r="A9" i="6"/>
  <c r="H8" i="6"/>
  <c r="F8" i="6"/>
  <c r="D8" i="6"/>
  <c r="C8" i="6"/>
  <c r="E8" i="6" s="1"/>
  <c r="B8" i="6"/>
  <c r="A8" i="6"/>
  <c r="H7" i="6"/>
  <c r="F7" i="6"/>
  <c r="D7" i="6"/>
  <c r="C7" i="6"/>
  <c r="E7" i="6" s="1"/>
  <c r="B7" i="6"/>
  <c r="A7" i="6"/>
  <c r="H6" i="6"/>
  <c r="F6" i="6"/>
  <c r="D6" i="6"/>
  <c r="C6" i="6"/>
  <c r="E6" i="6" s="1"/>
  <c r="B6" i="6"/>
  <c r="A6" i="6"/>
  <c r="H5" i="6"/>
  <c r="F5" i="6"/>
  <c r="E5" i="6"/>
  <c r="D5" i="6"/>
  <c r="C5" i="6"/>
  <c r="B5" i="6"/>
  <c r="A5" i="6"/>
  <c r="H4" i="6"/>
  <c r="F4" i="6"/>
  <c r="E4" i="6"/>
  <c r="D4" i="6"/>
  <c r="C4" i="6"/>
  <c r="B4" i="6"/>
  <c r="A4" i="6"/>
  <c r="H18" i="5"/>
  <c r="D18" i="5"/>
  <c r="C18" i="5"/>
  <c r="E18" i="5" s="1"/>
  <c r="B18" i="5"/>
  <c r="A18" i="5"/>
  <c r="H17" i="5"/>
  <c r="E17" i="5"/>
  <c r="D17" i="5"/>
  <c r="C17" i="5"/>
  <c r="B17" i="5"/>
  <c r="A17" i="5"/>
  <c r="H16" i="5"/>
  <c r="E16" i="5"/>
  <c r="D16" i="5"/>
  <c r="C16" i="5"/>
  <c r="B16" i="5"/>
  <c r="A16" i="5"/>
  <c r="H15" i="5"/>
  <c r="D15" i="5"/>
  <c r="C15" i="5"/>
  <c r="E15" i="5" s="1"/>
  <c r="B15" i="5"/>
  <c r="A15" i="5"/>
  <c r="H14" i="5"/>
  <c r="D14" i="5"/>
  <c r="C14" i="5"/>
  <c r="E14" i="5" s="1"/>
  <c r="B14" i="5"/>
  <c r="A14" i="5"/>
  <c r="H13" i="5"/>
  <c r="D13" i="5"/>
  <c r="C13" i="5"/>
  <c r="E13" i="5" s="1"/>
  <c r="B13" i="5"/>
  <c r="A13" i="5"/>
  <c r="H12" i="5"/>
  <c r="D12" i="5"/>
  <c r="E12" i="5" s="1"/>
  <c r="C12" i="5"/>
  <c r="B12" i="5"/>
  <c r="A12" i="5"/>
  <c r="H11" i="5"/>
  <c r="E11" i="5"/>
  <c r="D11" i="5"/>
  <c r="C11" i="5"/>
  <c r="B11" i="5"/>
  <c r="A11" i="5"/>
  <c r="H10" i="5"/>
  <c r="D10" i="5"/>
  <c r="C10" i="5"/>
  <c r="E10" i="5" s="1"/>
  <c r="B10" i="5"/>
  <c r="A10" i="5"/>
  <c r="H9" i="5"/>
  <c r="E9" i="5"/>
  <c r="D9" i="5"/>
  <c r="C9" i="5"/>
  <c r="B9" i="5"/>
  <c r="A9" i="5"/>
  <c r="H8" i="5"/>
  <c r="E8" i="5"/>
  <c r="D8" i="5"/>
  <c r="C8" i="5"/>
  <c r="B8" i="5"/>
  <c r="A8" i="5"/>
  <c r="H7" i="5"/>
  <c r="D7" i="5"/>
  <c r="C7" i="5"/>
  <c r="E7" i="5" s="1"/>
  <c r="B7" i="5"/>
  <c r="A7" i="5"/>
  <c r="H6" i="5"/>
  <c r="D6" i="5"/>
  <c r="C6" i="5"/>
  <c r="E6" i="5" s="1"/>
  <c r="B6" i="5"/>
  <c r="A6" i="5"/>
  <c r="H5" i="5"/>
  <c r="D5" i="5"/>
  <c r="C5" i="5"/>
  <c r="E5" i="5" s="1"/>
  <c r="B5" i="5"/>
  <c r="A5" i="5"/>
  <c r="H4" i="5"/>
  <c r="D4" i="5"/>
  <c r="E4" i="5" s="1"/>
  <c r="C4" i="5"/>
  <c r="B4" i="5"/>
  <c r="A4" i="5"/>
  <c r="E18" i="4"/>
  <c r="D18" i="4"/>
  <c r="B18" i="4"/>
  <c r="B18" i="7" s="1"/>
  <c r="A18" i="4"/>
  <c r="E17" i="4"/>
  <c r="D17" i="4"/>
  <c r="B17" i="4"/>
  <c r="B17" i="7" s="1"/>
  <c r="A17" i="4"/>
  <c r="E16" i="4"/>
  <c r="D16" i="4"/>
  <c r="B16" i="4"/>
  <c r="B16" i="7" s="1"/>
  <c r="A16" i="4"/>
  <c r="E15" i="4"/>
  <c r="D15" i="4"/>
  <c r="B15" i="4"/>
  <c r="B15" i="7" s="1"/>
  <c r="A15" i="4"/>
  <c r="E14" i="4"/>
  <c r="D14" i="4"/>
  <c r="B14" i="4"/>
  <c r="B14" i="7" s="1"/>
  <c r="A14" i="4"/>
  <c r="E13" i="4"/>
  <c r="D13" i="4"/>
  <c r="B13" i="4"/>
  <c r="B13" i="7" s="1"/>
  <c r="A13" i="4"/>
  <c r="E12" i="4"/>
  <c r="D12" i="4"/>
  <c r="B12" i="4"/>
  <c r="B12" i="7" s="1"/>
  <c r="A12" i="4"/>
  <c r="E11" i="4"/>
  <c r="D11" i="4"/>
  <c r="B11" i="4"/>
  <c r="B11" i="7" s="1"/>
  <c r="A11" i="4"/>
  <c r="E10" i="4"/>
  <c r="D10" i="4"/>
  <c r="B10" i="4"/>
  <c r="B10" i="7" s="1"/>
  <c r="A10" i="4"/>
  <c r="E9" i="4"/>
  <c r="D9" i="4"/>
  <c r="B9" i="4"/>
  <c r="B9" i="7" s="1"/>
  <c r="A9" i="4"/>
  <c r="G8" i="4"/>
  <c r="E8" i="4"/>
  <c r="D8" i="4"/>
  <c r="B8" i="4"/>
  <c r="B8" i="7" s="1"/>
  <c r="A8" i="4"/>
  <c r="G7" i="4"/>
  <c r="E7" i="4"/>
  <c r="D7" i="4"/>
  <c r="B7" i="4"/>
  <c r="B7" i="7" s="1"/>
  <c r="A7" i="4"/>
  <c r="G6" i="4"/>
  <c r="E6" i="4"/>
  <c r="D6" i="4"/>
  <c r="B6" i="4"/>
  <c r="B6" i="7" s="1"/>
  <c r="A6" i="4"/>
  <c r="G5" i="4"/>
  <c r="E5" i="4"/>
  <c r="E19" i="4" s="1"/>
  <c r="D5" i="4"/>
  <c r="B5" i="4"/>
  <c r="B5" i="7" s="1"/>
  <c r="A5" i="4"/>
  <c r="G4" i="4"/>
  <c r="E4" i="4"/>
  <c r="D4" i="4"/>
  <c r="D19" i="4" s="1"/>
  <c r="B4" i="4"/>
  <c r="B4" i="7" s="1"/>
  <c r="A4" i="4"/>
  <c r="L18" i="3"/>
  <c r="D18" i="6" s="1"/>
  <c r="E18" i="6" s="1"/>
  <c r="I18" i="3"/>
  <c r="H18" i="3"/>
  <c r="E18" i="3"/>
  <c r="F18" i="3" s="1"/>
  <c r="L17" i="3"/>
  <c r="D17" i="6" s="1"/>
  <c r="E17" i="6" s="1"/>
  <c r="I17" i="3"/>
  <c r="H17" i="3"/>
  <c r="F17" i="4" s="1"/>
  <c r="F17" i="3"/>
  <c r="F17" i="7" s="1"/>
  <c r="E17" i="3"/>
  <c r="L16" i="3"/>
  <c r="D16" i="6" s="1"/>
  <c r="I16" i="3"/>
  <c r="H16" i="3"/>
  <c r="E16" i="3"/>
  <c r="F16" i="3" s="1"/>
  <c r="L15" i="3"/>
  <c r="D15" i="6" s="1"/>
  <c r="I15" i="3"/>
  <c r="H15" i="3"/>
  <c r="E15" i="3"/>
  <c r="F15" i="3" s="1"/>
  <c r="L14" i="3"/>
  <c r="G14" i="4" s="1"/>
  <c r="I14" i="3"/>
  <c r="H14" i="3"/>
  <c r="E14" i="3"/>
  <c r="F14" i="3" s="1"/>
  <c r="L13" i="3"/>
  <c r="D13" i="6" s="1"/>
  <c r="E13" i="6" s="1"/>
  <c r="I13" i="3"/>
  <c r="H13" i="3"/>
  <c r="E13" i="3"/>
  <c r="F13" i="3" s="1"/>
  <c r="L12" i="3"/>
  <c r="G12" i="4" s="1"/>
  <c r="I12" i="3"/>
  <c r="H12" i="3"/>
  <c r="F12" i="3"/>
  <c r="F12" i="7" s="1"/>
  <c r="E12" i="3"/>
  <c r="L11" i="3"/>
  <c r="G11" i="4" s="1"/>
  <c r="I11" i="3"/>
  <c r="H11" i="3"/>
  <c r="F11" i="4" s="1"/>
  <c r="F11" i="3"/>
  <c r="F11" i="7" s="1"/>
  <c r="E11" i="3"/>
  <c r="L10" i="3"/>
  <c r="D10" i="6" s="1"/>
  <c r="E10" i="6" s="1"/>
  <c r="I10" i="3"/>
  <c r="F10" i="4" s="1"/>
  <c r="H10" i="3"/>
  <c r="E10" i="3"/>
  <c r="F10" i="3" s="1"/>
  <c r="L9" i="3"/>
  <c r="D9" i="6" s="1"/>
  <c r="E9" i="6" s="1"/>
  <c r="I9" i="3"/>
  <c r="H9" i="3"/>
  <c r="F9" i="3"/>
  <c r="F9" i="7" s="1"/>
  <c r="E9" i="3"/>
  <c r="I8" i="3"/>
  <c r="H8" i="3"/>
  <c r="E8" i="3"/>
  <c r="F8" i="3" s="1"/>
  <c r="I7" i="3"/>
  <c r="H7" i="3"/>
  <c r="F7" i="3"/>
  <c r="F7" i="5" s="1"/>
  <c r="G7" i="5" s="1"/>
  <c r="I7" i="5" s="1"/>
  <c r="E7" i="3"/>
  <c r="I6" i="3"/>
  <c r="H6" i="3"/>
  <c r="F6" i="4" s="1"/>
  <c r="E6" i="3"/>
  <c r="F6" i="3" s="1"/>
  <c r="I5" i="3"/>
  <c r="H5" i="3"/>
  <c r="F5" i="4" s="1"/>
  <c r="F5" i="3"/>
  <c r="F5" i="7" s="1"/>
  <c r="E5" i="3"/>
  <c r="I4" i="3"/>
  <c r="H4" i="3"/>
  <c r="E4" i="3"/>
  <c r="F4" i="3" s="1"/>
  <c r="C24" i="2"/>
  <c r="G15" i="4" l="1"/>
  <c r="C12" i="4"/>
  <c r="F8" i="4"/>
  <c r="G16" i="4"/>
  <c r="F4" i="4"/>
  <c r="F16" i="4"/>
  <c r="C17" i="4"/>
  <c r="F12" i="4"/>
  <c r="F14" i="4"/>
  <c r="C9" i="4"/>
  <c r="I5" i="6"/>
  <c r="F9" i="4"/>
  <c r="F18" i="4"/>
  <c r="F7" i="4"/>
  <c r="F13" i="4"/>
  <c r="F15" i="4"/>
  <c r="G13" i="4"/>
  <c r="I13" i="6"/>
  <c r="G13" i="6"/>
  <c r="F14" i="7"/>
  <c r="F14" i="5"/>
  <c r="G14" i="5" s="1"/>
  <c r="I14" i="5" s="1"/>
  <c r="C14" i="4"/>
  <c r="H14" i="4" s="1"/>
  <c r="I8" i="6"/>
  <c r="G8" i="6"/>
  <c r="F6" i="7"/>
  <c r="F6" i="5"/>
  <c r="G6" i="5" s="1"/>
  <c r="I6" i="5" s="1"/>
  <c r="C6" i="4"/>
  <c r="H6" i="4" s="1"/>
  <c r="E16" i="6"/>
  <c r="F18" i="7"/>
  <c r="C18" i="4"/>
  <c r="F18" i="5"/>
  <c r="G18" i="5" s="1"/>
  <c r="I18" i="5" s="1"/>
  <c r="F13" i="7"/>
  <c r="C13" i="4"/>
  <c r="H13" i="4" s="1"/>
  <c r="F13" i="5"/>
  <c r="G13" i="5" s="1"/>
  <c r="I13" i="5" s="1"/>
  <c r="F15" i="5"/>
  <c r="G15" i="5" s="1"/>
  <c r="I15" i="5" s="1"/>
  <c r="F15" i="7"/>
  <c r="C15" i="4"/>
  <c r="I18" i="6"/>
  <c r="G18" i="6"/>
  <c r="G7" i="6"/>
  <c r="I7" i="6"/>
  <c r="F4" i="7"/>
  <c r="C4" i="4"/>
  <c r="F4" i="5"/>
  <c r="G4" i="5" s="1"/>
  <c r="I4" i="5" s="1"/>
  <c r="I17" i="6"/>
  <c r="G17" i="6"/>
  <c r="I9" i="6"/>
  <c r="G9" i="6"/>
  <c r="C16" i="4"/>
  <c r="H16" i="4" s="1"/>
  <c r="F16" i="7"/>
  <c r="F16" i="5"/>
  <c r="G16" i="5" s="1"/>
  <c r="I16" i="5" s="1"/>
  <c r="I10" i="6"/>
  <c r="G10" i="6"/>
  <c r="C8" i="4"/>
  <c r="H8" i="4" s="1"/>
  <c r="F8" i="7"/>
  <c r="F8" i="5"/>
  <c r="G8" i="5" s="1"/>
  <c r="I8" i="5" s="1"/>
  <c r="F10" i="5"/>
  <c r="G10" i="5" s="1"/>
  <c r="I10" i="5" s="1"/>
  <c r="F10" i="7"/>
  <c r="C10" i="4"/>
  <c r="H12" i="4"/>
  <c r="G6" i="6"/>
  <c r="I6" i="6"/>
  <c r="E15" i="6"/>
  <c r="D11" i="6"/>
  <c r="C11" i="4"/>
  <c r="H11" i="4" s="1"/>
  <c r="G10" i="4"/>
  <c r="G18" i="4"/>
  <c r="F9" i="5"/>
  <c r="G9" i="5" s="1"/>
  <c r="I9" i="5" s="1"/>
  <c r="F17" i="5"/>
  <c r="G17" i="5" s="1"/>
  <c r="I17" i="5" s="1"/>
  <c r="D12" i="6"/>
  <c r="E12" i="6" s="1"/>
  <c r="D14" i="6"/>
  <c r="E14" i="6" s="1"/>
  <c r="C7" i="4"/>
  <c r="H7" i="4" s="1"/>
  <c r="F12" i="5"/>
  <c r="G12" i="5" s="1"/>
  <c r="I12" i="5" s="1"/>
  <c r="G4" i="6"/>
  <c r="F5" i="5"/>
  <c r="G5" i="5" s="1"/>
  <c r="I5" i="5" s="1"/>
  <c r="G5" i="6"/>
  <c r="C19" i="6"/>
  <c r="F11" i="5"/>
  <c r="G11" i="5" s="1"/>
  <c r="I11" i="5" s="1"/>
  <c r="C5" i="4"/>
  <c r="H5" i="4" s="1"/>
  <c r="G9" i="4"/>
  <c r="G17" i="4"/>
  <c r="H17" i="4" s="1"/>
  <c r="I4" i="6"/>
  <c r="F7" i="7"/>
  <c r="F19" i="4" l="1"/>
  <c r="H15" i="4"/>
  <c r="E22" i="7"/>
  <c r="D19" i="6"/>
  <c r="G19" i="4"/>
  <c r="C19" i="4"/>
  <c r="H4" i="4"/>
  <c r="G15" i="6"/>
  <c r="I15" i="6"/>
  <c r="J7" i="4"/>
  <c r="I7" i="4"/>
  <c r="I16" i="6"/>
  <c r="G16" i="6"/>
  <c r="J5" i="4"/>
  <c r="I5" i="4"/>
  <c r="J17" i="4"/>
  <c r="I17" i="4"/>
  <c r="I6" i="4"/>
  <c r="J6" i="4"/>
  <c r="J8" i="4"/>
  <c r="I8" i="4"/>
  <c r="I14" i="4"/>
  <c r="J14" i="4"/>
  <c r="J12" i="4"/>
  <c r="I12" i="4"/>
  <c r="E11" i="6"/>
  <c r="H9" i="4"/>
  <c r="H18" i="4"/>
  <c r="J16" i="4"/>
  <c r="I16" i="4"/>
  <c r="G14" i="6"/>
  <c r="I14" i="6"/>
  <c r="I12" i="6"/>
  <c r="G12" i="6"/>
  <c r="J13" i="4"/>
  <c r="I13" i="4"/>
  <c r="H10" i="4"/>
  <c r="J15" i="4"/>
  <c r="I15" i="4"/>
  <c r="J11" i="4"/>
  <c r="I11" i="4"/>
  <c r="J18" i="4" l="1"/>
  <c r="I18" i="4"/>
  <c r="C11" i="7"/>
  <c r="E11" i="7" s="1"/>
  <c r="K11" i="4"/>
  <c r="D11" i="7" s="1"/>
  <c r="H11" i="7" s="1"/>
  <c r="I11" i="6"/>
  <c r="I19" i="6" s="1"/>
  <c r="G11" i="6"/>
  <c r="G19" i="6" s="1"/>
  <c r="E19" i="6"/>
  <c r="K7" i="4"/>
  <c r="D7" i="7" s="1"/>
  <c r="H7" i="7" s="1"/>
  <c r="C7" i="7"/>
  <c r="E7" i="7" s="1"/>
  <c r="K13" i="4"/>
  <c r="D13" i="7" s="1"/>
  <c r="H13" i="7" s="1"/>
  <c r="C13" i="7"/>
  <c r="E13" i="7" s="1"/>
  <c r="K16" i="4"/>
  <c r="D16" i="7" s="1"/>
  <c r="H16" i="7" s="1"/>
  <c r="C16" i="7"/>
  <c r="E16" i="7" s="1"/>
  <c r="K8" i="4"/>
  <c r="D8" i="7" s="1"/>
  <c r="H8" i="7" s="1"/>
  <c r="C8" i="7"/>
  <c r="E8" i="7" s="1"/>
  <c r="K17" i="4"/>
  <c r="D17" i="7" s="1"/>
  <c r="H17" i="7" s="1"/>
  <c r="C17" i="7"/>
  <c r="E17" i="7" s="1"/>
  <c r="J9" i="4"/>
  <c r="I9" i="4"/>
  <c r="K15" i="4"/>
  <c r="D15" i="7" s="1"/>
  <c r="H15" i="7" s="1"/>
  <c r="C15" i="7"/>
  <c r="E15" i="7" s="1"/>
  <c r="C14" i="7"/>
  <c r="E14" i="7" s="1"/>
  <c r="K14" i="4"/>
  <c r="D14" i="7" s="1"/>
  <c r="H14" i="7" s="1"/>
  <c r="H19" i="4"/>
  <c r="J4" i="4"/>
  <c r="I4" i="4"/>
  <c r="C6" i="7"/>
  <c r="E6" i="7" s="1"/>
  <c r="K6" i="4"/>
  <c r="D6" i="7" s="1"/>
  <c r="H6" i="7" s="1"/>
  <c r="K12" i="4"/>
  <c r="D12" i="7" s="1"/>
  <c r="H12" i="7" s="1"/>
  <c r="C12" i="7"/>
  <c r="E12" i="7" s="1"/>
  <c r="I10" i="4"/>
  <c r="J10" i="4"/>
  <c r="K5" i="4"/>
  <c r="D5" i="7" s="1"/>
  <c r="H5" i="7" s="1"/>
  <c r="C5" i="7"/>
  <c r="E5" i="7" s="1"/>
  <c r="K10" i="4" l="1"/>
  <c r="D10" i="7" s="1"/>
  <c r="H10" i="7" s="1"/>
  <c r="C10" i="7"/>
  <c r="E10" i="7" s="1"/>
  <c r="K9" i="4"/>
  <c r="D9" i="7" s="1"/>
  <c r="H9" i="7" s="1"/>
  <c r="C9" i="7"/>
  <c r="E9" i="7" s="1"/>
  <c r="I19" i="4"/>
  <c r="K4" i="4"/>
  <c r="J19" i="4"/>
  <c r="C4" i="7"/>
  <c r="E4" i="7" s="1"/>
  <c r="E24" i="7" s="1"/>
  <c r="K18" i="4"/>
  <c r="D18" i="7" s="1"/>
  <c r="H18" i="7" s="1"/>
  <c r="C18" i="7"/>
  <c r="E18" i="7" s="1"/>
  <c r="K19" i="4" l="1"/>
  <c r="D4" i="7"/>
  <c r="E25" i="7" l="1"/>
  <c r="E27" i="7" s="1"/>
  <c r="H4" i="7"/>
</calcChain>
</file>

<file path=xl/sharedStrings.xml><?xml version="1.0" encoding="utf-8"?>
<sst xmlns="http://schemas.openxmlformats.org/spreadsheetml/2006/main" count="163" uniqueCount="140">
  <si>
    <t>ARKUSZ KONTROLI MARŻY — czapski.com.pl</t>
  </si>
  <si>
    <t>Czy naprawdę zarabiasz — czy tylko generujesz obrót?</t>
  </si>
  <si>
    <t>PRZEWODNIK PO ARKUSZU</t>
  </si>
  <si>
    <t>🗂 ZAKŁADKI</t>
  </si>
  <si>
    <t>CO ZAWIERA</t>
  </si>
  <si>
    <t>📥 Dane SKU</t>
  </si>
  <si>
    <t>Wpisz dane dla każdego produktu: cena, koszty, marketing, zwroty</t>
  </si>
  <si>
    <t>📊 CM1 / CM2</t>
  </si>
  <si>
    <t>Automatyczne wyliczenie marży pokrycia poziom 1 i 2 per SKU</t>
  </si>
  <si>
    <t>📦 Zwroty</t>
  </si>
  <si>
    <t>Wpływ zwrotów na marżę i rzeczywisty przychód netto</t>
  </si>
  <si>
    <t>📣 Marketing</t>
  </si>
  <si>
    <t>Koszt marketingu per produkt, ROAS, koszt pozyskania</t>
  </si>
  <si>
    <t>🏆 Ranking SKU</t>
  </si>
  <si>
    <t>Ranking produktów wg realnego zysku — wiedz, co napędza biznes</t>
  </si>
  <si>
    <t>⚙️ Założenia</t>
  </si>
  <si>
    <t>Centralne założenia: stawki VAT, progi zwrotów, koszty stałe</t>
  </si>
  <si>
    <t>LEGENDA KOLORÓW</t>
  </si>
  <si>
    <t>Przykład</t>
  </si>
  <si>
    <t>Komórki do wypełnienia (niebieskie)  — wpisz swoje dane</t>
  </si>
  <si>
    <t>Formuły obliczeniowe (czarne)         — nie edytuj</t>
  </si>
  <si>
    <t>Kluczowe założenia do weryfikacji</t>
  </si>
  <si>
    <t>⚙️  CENTRALNE ZAŁOŻENIA MODELU</t>
  </si>
  <si>
    <t>PARAMETR</t>
  </si>
  <si>
    <t>WARTOŚĆ</t>
  </si>
  <si>
    <t>JEDNOSTKA</t>
  </si>
  <si>
    <t>Miesiąc / Rok rozliczeniowy</t>
  </si>
  <si>
    <t>2025-04</t>
  </si>
  <si>
    <t>RRRR-MM</t>
  </si>
  <si>
    <t>Waluta</t>
  </si>
  <si>
    <t>PLN</t>
  </si>
  <si>
    <t>-</t>
  </si>
  <si>
    <t>--- PODATKI ---</t>
  </si>
  <si>
    <t>Stawka VAT — produkty standardowe</t>
  </si>
  <si>
    <t>%</t>
  </si>
  <si>
    <t>Stawka VAT — produkty z obniżoną st.</t>
  </si>
  <si>
    <t>--- KOSZTY WYSYŁKI ---</t>
  </si>
  <si>
    <t>Średni koszt wysyłki do klienta</t>
  </si>
  <si>
    <t>zł / zamówienie</t>
  </si>
  <si>
    <t>Koszt opakowania i materiałów</t>
  </si>
  <si>
    <t>Koszt zwrotu (obsługa po stronie fmy)</t>
  </si>
  <si>
    <t>zł / zwrot</t>
  </si>
  <si>
    <t>--- MARKETPLACE / PLATFORMA ---</t>
  </si>
  <si>
    <t>Prowizja platformy (Allegro/Empik…)</t>
  </si>
  <si>
    <t>% od ceny sprzedaży</t>
  </si>
  <si>
    <t>Opłata stała marketplace / mies.</t>
  </si>
  <si>
    <t>zł / mies.</t>
  </si>
  <si>
    <t>Opłata bramki płatniczej</t>
  </si>
  <si>
    <t>% od wartości transakcji</t>
  </si>
  <si>
    <t>--- KOSZTY STAŁE OPERACYJNE ---</t>
  </si>
  <si>
    <t>Wynagrodzenia (cs, magazyn, ops)</t>
  </si>
  <si>
    <t>Czynsz / magazyn</t>
  </si>
  <si>
    <t>Oprogramowanie (ERP, CRM, analytics)</t>
  </si>
  <si>
    <t>Inne koszty stałe</t>
  </si>
  <si>
    <t>--- MARKETING OGÓLNY ---</t>
  </si>
  <si>
    <t>Budżet marketingowy ogółem (mies.)</t>
  </si>
  <si>
    <t>Liczba zamówień ogółem (mies.)</t>
  </si>
  <si>
    <t>szt.</t>
  </si>
  <si>
    <t>Średni koszt pozyskania zamówienia</t>
  </si>
  <si>
    <t>zł — AUTO</t>
  </si>
  <si>
    <t>--- ZWROTY ---</t>
  </si>
  <si>
    <t>Domyślny wskaźnik zwrotów</t>
  </si>
  <si>
    <t>% zamówień</t>
  </si>
  <si>
    <t>% towaru odsprzedawalnego po zwrocie</t>
  </si>
  <si>
    <t>📥  DANE PRODUKTÓW (SKU) — wypełnij niebieskie komórki</t>
  </si>
  <si>
    <t>IDENTYFIKACJA</t>
  </si>
  <si>
    <t>PRZYCHÓD</t>
  </si>
  <si>
    <t>KOSZTY ZMIENNE</t>
  </si>
  <si>
    <t>MARKETING</t>
  </si>
  <si>
    <t>ZWROTY</t>
  </si>
  <si>
    <t>DANE OPERACYJNE</t>
  </si>
  <si>
    <t>Nr</t>
  </si>
  <si>
    <t>Nazwa produktu / SKU</t>
  </si>
  <si>
    <t>Cena sprzedaży
(brutto, zł)</t>
  </si>
  <si>
    <t>Stawka VAT
(%)</t>
  </si>
  <si>
    <t>Cena netto
(auto, zł)</t>
  </si>
  <si>
    <t>Przychód po
prowizji netto (zł)</t>
  </si>
  <si>
    <t>Koszt zakupu
(COGS netto, zł)</t>
  </si>
  <si>
    <t>Koszt wysyłki
(zł)</t>
  </si>
  <si>
    <t>Opakowanie
(zł)</t>
  </si>
  <si>
    <t>Budżet marketing
(zł / SKU)</t>
  </si>
  <si>
    <t>ROAS
(target)</t>
  </si>
  <si>
    <t>Wskaźnik zwrotów
(%)</t>
  </si>
  <si>
    <t>Sprzedanych szt.
(mies.)</t>
  </si>
  <si>
    <t>Kategoria</t>
  </si>
  <si>
    <t>Czapka zimowa — model A</t>
  </si>
  <si>
    <t>Czapki</t>
  </si>
  <si>
    <t>Czapka wełniana — model B</t>
  </si>
  <si>
    <t>Szalik kaszmirowy</t>
  </si>
  <si>
    <t>Akcesoria</t>
  </si>
  <si>
    <t>Rękawiczki skórzane</t>
  </si>
  <si>
    <t>Czapka dziecięca</t>
  </si>
  <si>
    <t>📊  MARŻA POKRYCIA CM1 i CM2 — per SKU</t>
  </si>
  <si>
    <t>SKU</t>
  </si>
  <si>
    <t>PRZYCHÓD NETTO</t>
  </si>
  <si>
    <t>KOSZTY CM1</t>
  </si>
  <si>
    <t>CM1 (zł/szt.)</t>
  </si>
  <si>
    <t>CM1 (%)</t>
  </si>
  <si>
    <t>CM2 (zł/szt.)</t>
  </si>
  <si>
    <t>CM2 (%)</t>
  </si>
  <si>
    <t>Nazwa SKU</t>
  </si>
  <si>
    <t>Przychód netto
po prowizji (zł)</t>
  </si>
  <si>
    <t>Sprzedanych
szt.</t>
  </si>
  <si>
    <t>COGS
(zł/szt.)</t>
  </si>
  <si>
    <t>Wysyłka+
Opakowanie (zł)</t>
  </si>
  <si>
    <t>Zwroty
(koszt zł/szt.)</t>
  </si>
  <si>
    <t>CM1
(zł/szt.)</t>
  </si>
  <si>
    <t>CM1
(%)</t>
  </si>
  <si>
    <t>CM2
(zł/szt.)</t>
  </si>
  <si>
    <t>CM2
(%)</t>
  </si>
  <si>
    <t>SUMA / ŚREDNIA WAŻONA</t>
  </si>
  <si>
    <t>📣  KOSZT MARKETINGU PER SKU — analiza efektywności</t>
  </si>
  <si>
    <t>Budżet mktg
(zł/mies.)</t>
  </si>
  <si>
    <t>Koszt mktg
per szt. (zł)</t>
  </si>
  <si>
    <t>Przychód
netto/szt. (zł)</t>
  </si>
  <si>
    <t>ROAS
realny</t>
  </si>
  <si>
    <t>ROAS
target</t>
  </si>
  <si>
    <t>Ocena</t>
  </si>
  <si>
    <t>📦  ANALIZA ZWROTÓW — wpływ na marżę i przychód</t>
  </si>
  <si>
    <t>Wskaźnik
zwrotów (%)</t>
  </si>
  <si>
    <t>Szt. zwróconych
(est.)</t>
  </si>
  <si>
    <t>Koszt
zwrotu (zł/szt.)</t>
  </si>
  <si>
    <t>Całk. koszt
zwrotów (zł)</t>
  </si>
  <si>
    <t>% towaru
odsprzedawalnego</t>
  </si>
  <si>
    <t>Utrata
przychodu (zł)</t>
  </si>
  <si>
    <t>SUMA</t>
  </si>
  <si>
    <t>🏆  RANKING SKU — realny zysk i przegląd portfela</t>
  </si>
  <si>
    <t>Rank</t>
  </si>
  <si>
    <t>Całkowity CM2
(zł/mies.)</t>
  </si>
  <si>
    <t>Przychód
netto/mies. (zł)</t>
  </si>
  <si>
    <t>Koszt mktg
(zł/mies.)</t>
  </si>
  <si>
    <t>Ocena SKU</t>
  </si>
  <si>
    <t>Szt.</t>
  </si>
  <si>
    <t>PODSUMOWANIE PORTFELA</t>
  </si>
  <si>
    <t>Łączny przychód netto (mies.)</t>
  </si>
  <si>
    <t>Łączny koszt marketingu (mies.)</t>
  </si>
  <si>
    <t>Łączny CM2 (mies.)</t>
  </si>
  <si>
    <t>Średni CM2 %</t>
  </si>
  <si>
    <t>Koszty stałe (mies.)</t>
  </si>
  <si>
    <t>Zysk operacyjny (CM2 - koszty stałe)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</si>
</sst>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#,##0.00&quot; zł&quot;"/>
    <numFmt numFmtId="166" formatCode="0.0\x"/>
    <numFmt numFmtId="167" formatCode="0.00\x"/>
  </numFmts>
  <fonts count="15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sz val="11"/>
      <color rgb="FFAAAAAA"/>
      <name val="Arial"/>
      <family val="2"/>
    </font>
    <font>
      <b/>
      <sz val="10"/>
      <color rgb="FFFFFFFF"/>
      <name val="Arial"/>
      <family val="2"/>
    </font>
    <font>
      <b/>
      <sz val="10"/>
      <color rgb="FF0F346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3"/>
      <color rgb="FFFFFFFF"/>
      <name val="Arial"/>
      <family val="2"/>
    </font>
    <font>
      <sz val="10"/>
      <color rgb="FF0000FF"/>
      <name val="Arial"/>
      <family val="2"/>
    </font>
    <font>
      <b/>
      <sz val="12"/>
      <color rgb="FFFFFFFF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sz val="10"/>
      <color rgb="FF008000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1A1A2E"/>
        <bgColor rgb="FF16213E"/>
      </patternFill>
    </fill>
    <fill>
      <patternFill patternType="solid">
        <fgColor rgb="FF0F3460"/>
        <bgColor rgb="FF16213E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F5EEF8"/>
      </patternFill>
    </fill>
    <fill>
      <patternFill patternType="solid">
        <fgColor rgb="FF0000FF"/>
        <bgColor rgb="FF0000FF"/>
      </patternFill>
    </fill>
    <fill>
      <patternFill patternType="solid">
        <fgColor rgb="FFE8F5E9"/>
        <bgColor rgb="FFEBF5FB"/>
      </patternFill>
    </fill>
    <fill>
      <patternFill patternType="solid">
        <fgColor rgb="FFFFF9C4"/>
        <bgColor rgb="FFFDEDEC"/>
      </patternFill>
    </fill>
    <fill>
      <patternFill patternType="solid">
        <fgColor rgb="FF16213E"/>
        <bgColor rgb="FF1A1A2E"/>
      </patternFill>
    </fill>
    <fill>
      <patternFill patternType="solid">
        <fgColor rgb="FF0F4C75"/>
        <bgColor rgb="FF0F3460"/>
      </patternFill>
    </fill>
    <fill>
      <patternFill patternType="solid">
        <fgColor rgb="FF1B4332"/>
        <bgColor rgb="FF145A32"/>
      </patternFill>
    </fill>
    <fill>
      <patternFill patternType="solid">
        <fgColor rgb="FF7B2D8B"/>
        <bgColor rgb="FF6E2F7C"/>
      </patternFill>
    </fill>
    <fill>
      <patternFill patternType="solid">
        <fgColor rgb="FF922B21"/>
        <bgColor rgb="FF5D4037"/>
      </patternFill>
    </fill>
    <fill>
      <patternFill patternType="solid">
        <fgColor rgb="FF5D4037"/>
        <bgColor rgb="FF6E2F7C"/>
      </patternFill>
    </fill>
    <fill>
      <patternFill patternType="solid">
        <fgColor rgb="FFEBF5FB"/>
        <bgColor rgb="FFF5F5F5"/>
      </patternFill>
    </fill>
    <fill>
      <patternFill patternType="solid">
        <fgColor rgb="FFFDEDEC"/>
        <bgColor rgb="FFF5EEF8"/>
      </patternFill>
    </fill>
    <fill>
      <patternFill patternType="solid">
        <fgColor rgb="FFF5EEF8"/>
        <bgColor rgb="FFF5F5F5"/>
      </patternFill>
    </fill>
    <fill>
      <patternFill patternType="solid">
        <fgColor rgb="FF145A32"/>
        <bgColor rgb="FF1B4332"/>
      </patternFill>
    </fill>
    <fill>
      <patternFill patternType="solid">
        <fgColor rgb="FF6E2F7C"/>
        <bgColor rgb="FF7B2D8B"/>
      </patternFill>
    </fill>
    <fill>
      <patternFill patternType="solid">
        <fgColor rgb="FFD5F5E3"/>
        <bgColor rgb="FFE8F5E9"/>
      </patternFill>
    </fill>
    <fill>
      <patternFill patternType="solid">
        <fgColor rgb="FFE8DAEF"/>
        <bgColor rgb="FFF5EEF8"/>
      </patternFill>
    </fill>
    <fill>
      <patternFill patternType="solid">
        <fgColor rgb="FFE94560"/>
        <bgColor rgb="FFFF8080"/>
      </patternFill>
    </fill>
  </fills>
  <borders count="4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/>
      <bottom style="thin">
        <color rgb="FFD0D0D0"/>
      </bottom>
      <diagonal/>
    </border>
  </borders>
  <cellStyleXfs count="1">
    <xf numFmtId="0" fontId="0" fillId="0" borderId="0"/>
  </cellStyleXfs>
  <cellXfs count="96">
    <xf numFmtId="0" fontId="0" fillId="0" borderId="0" xfId="0"/>
    <xf numFmtId="165" fontId="5" fillId="5" borderId="2" xfId="0" applyNumberFormat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5" fontId="8" fillId="4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left" vertical="center" wrapText="1"/>
    </xf>
    <xf numFmtId="165" fontId="8" fillId="15" borderId="1" xfId="0" applyNumberFormat="1" applyFont="1" applyFill="1" applyBorder="1" applyAlignment="1">
      <alignment horizontal="right" vertical="center"/>
    </xf>
    <xf numFmtId="9" fontId="8" fillId="15" borderId="1" xfId="0" applyNumberFormat="1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right" vertical="center"/>
    </xf>
    <xf numFmtId="165" fontId="8" fillId="16" borderId="1" xfId="0" applyNumberFormat="1" applyFont="1" applyFill="1" applyBorder="1" applyAlignment="1">
      <alignment horizontal="right" vertical="center"/>
    </xf>
    <xf numFmtId="165" fontId="12" fillId="16" borderId="1" xfId="0" applyNumberFormat="1" applyFont="1" applyFill="1" applyBorder="1" applyAlignment="1">
      <alignment horizontal="right" vertical="center"/>
    </xf>
    <xf numFmtId="165" fontId="8" fillId="17" borderId="1" xfId="0" applyNumberFormat="1" applyFont="1" applyFill="1" applyBorder="1" applyAlignment="1">
      <alignment horizontal="right" vertical="center"/>
    </xf>
    <xf numFmtId="166" fontId="8" fillId="17" borderId="1" xfId="0" applyNumberFormat="1" applyFont="1" applyFill="1" applyBorder="1" applyAlignment="1">
      <alignment horizontal="center" vertical="center" wrapText="1"/>
    </xf>
    <xf numFmtId="164" fontId="8" fillId="16" borderId="1" xfId="0" applyNumberFormat="1" applyFont="1" applyFill="1" applyBorder="1" applyAlignment="1">
      <alignment horizontal="center" vertical="center" wrapText="1"/>
    </xf>
    <xf numFmtId="3" fontId="8" fillId="15" borderId="1" xfId="0" applyNumberFormat="1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164" fontId="12" fillId="16" borderId="1" xfId="0" applyNumberFormat="1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165" fontId="12" fillId="5" borderId="1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center" vertical="center" wrapText="1"/>
    </xf>
    <xf numFmtId="165" fontId="5" fillId="16" borderId="1" xfId="0" applyNumberFormat="1" applyFont="1" applyFill="1" applyBorder="1" applyAlignment="1">
      <alignment horizontal="right" vertical="center"/>
    </xf>
    <xf numFmtId="165" fontId="13" fillId="20" borderId="1" xfId="0" applyNumberFormat="1" applyFont="1" applyFill="1" applyBorder="1" applyAlignment="1">
      <alignment horizontal="right" vertical="center"/>
    </xf>
    <xf numFmtId="164" fontId="13" fillId="20" borderId="1" xfId="0" applyNumberFormat="1" applyFont="1" applyFill="1" applyBorder="1" applyAlignment="1">
      <alignment horizontal="center" vertical="center" wrapText="1"/>
    </xf>
    <xf numFmtId="165" fontId="13" fillId="21" borderId="1" xfId="0" applyNumberFormat="1" applyFont="1" applyFill="1" applyBorder="1" applyAlignment="1">
      <alignment horizontal="right" vertical="center"/>
    </xf>
    <xf numFmtId="164" fontId="13" fillId="21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165" fontId="12" fillId="4" borderId="1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167" fontId="5" fillId="5" borderId="1" xfId="0" applyNumberFormat="1" applyFont="1" applyFill="1" applyBorder="1" applyAlignment="1">
      <alignment horizontal="center" vertical="center" wrapText="1"/>
    </xf>
    <xf numFmtId="167" fontId="12" fillId="5" borderId="1" xfId="0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167" fontId="12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3" fontId="3" fillId="13" borderId="1" xfId="0" applyNumberFormat="1" applyFont="1" applyFill="1" applyBorder="1" applyAlignment="1">
      <alignment horizontal="center" vertical="center" wrapText="1"/>
    </xf>
    <xf numFmtId="164" fontId="3" fillId="13" borderId="1" xfId="0" applyNumberFormat="1" applyFont="1" applyFill="1" applyBorder="1" applyAlignment="1">
      <alignment horizontal="center" vertical="center" wrapText="1"/>
    </xf>
    <xf numFmtId="165" fontId="3" fillId="13" borderId="1" xfId="0" applyNumberFormat="1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horizontal="right" vertical="center"/>
    </xf>
    <xf numFmtId="164" fontId="13" fillId="5" borderId="1" xfId="0" applyNumberFormat="1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right" vertical="center"/>
    </xf>
    <xf numFmtId="164" fontId="13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165" fontId="5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left" vertical="center" wrapText="1"/>
    </xf>
    <xf numFmtId="165" fontId="13" fillId="4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D0C22B7-8D41-41EC-B257-F72202966E39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950B"/>
      <rgbColor rgb="FF800080"/>
      <rgbColor rgb="FF145A32"/>
      <rgbColor rgb="FFF5EEF8"/>
      <rgbColor rgb="FF808080"/>
      <rgbColor rgb="FF9999FF"/>
      <rgbColor rgb="FF7B2D8B"/>
      <rgbColor rgb="FFFFF9C4"/>
      <rgbColor rgb="FFE8F5E9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D5F5E3"/>
      <rgbColor rgb="FFFDEDEC"/>
      <rgbColor rgb="FFF5F5F5"/>
      <rgbColor rgb="FFFF99CC"/>
      <rgbColor rgb="FFCC99FF"/>
      <rgbColor rgb="FFE8DAEF"/>
      <rgbColor rgb="FF3366FF"/>
      <rgbColor rgb="FF33CCCC"/>
      <rgbColor rgb="FF99CC00"/>
      <rgbColor rgb="FFFFCC00"/>
      <rgbColor rgb="FFFF9900"/>
      <rgbColor rgb="FFE94560"/>
      <rgbColor rgb="FF5D4037"/>
      <rgbColor rgb="FFAAAAAA"/>
      <rgbColor rgb="FF0F3460"/>
      <rgbColor rgb="FF339966"/>
      <rgbColor rgb="FF16213E"/>
      <rgbColor rgb="FF1A1A2E"/>
      <rgbColor rgb="FF922B21"/>
      <rgbColor rgb="FF6E2F7C"/>
      <rgbColor rgb="FF0F4C75"/>
      <rgbColor rgb="FF1B43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1A2E"/>
    <pageSetUpPr fitToPage="1"/>
  </sheetPr>
  <dimension ref="B1:C18"/>
  <sheetViews>
    <sheetView showGridLines="0" zoomScaleNormal="100" workbookViewId="0">
      <selection activeCell="C18" sqref="C18"/>
    </sheetView>
  </sheetViews>
  <sheetFormatPr defaultColWidth="8.7109375" defaultRowHeight="15" x14ac:dyDescent="0.25"/>
  <cols>
    <col min="1" max="1" width="2" customWidth="1"/>
    <col min="2" max="2" width="35" customWidth="1"/>
    <col min="3" max="3" width="65" customWidth="1"/>
    <col min="4" max="4" width="2" customWidth="1"/>
  </cols>
  <sheetData>
    <row r="1" spans="2:3" ht="18" customHeight="1" x14ac:dyDescent="0.25"/>
    <row r="2" spans="2:3" ht="31.5" customHeight="1" x14ac:dyDescent="0.25">
      <c r="B2" s="13" t="s">
        <v>0</v>
      </c>
      <c r="C2" s="13"/>
    </row>
    <row r="3" spans="2:3" ht="21.75" customHeight="1" x14ac:dyDescent="0.25">
      <c r="B3" s="12" t="s">
        <v>1</v>
      </c>
      <c r="C3" s="12"/>
    </row>
    <row r="4" spans="2:3" ht="18" customHeight="1" x14ac:dyDescent="0.25">
      <c r="B4" s="11"/>
      <c r="C4" s="11"/>
    </row>
    <row r="5" spans="2:3" ht="18" customHeight="1" x14ac:dyDescent="0.25"/>
    <row r="6" spans="2:3" ht="19.5" customHeight="1" x14ac:dyDescent="0.25">
      <c r="B6" s="10" t="s">
        <v>2</v>
      </c>
      <c r="C6" s="10"/>
    </row>
    <row r="7" spans="2:3" ht="19.5" customHeight="1" x14ac:dyDescent="0.25">
      <c r="B7" s="14" t="s">
        <v>3</v>
      </c>
      <c r="C7" s="15" t="s">
        <v>4</v>
      </c>
    </row>
    <row r="8" spans="2:3" ht="19.5" customHeight="1" x14ac:dyDescent="0.25">
      <c r="B8" s="16" t="s">
        <v>5</v>
      </c>
      <c r="C8" s="17" t="s">
        <v>6</v>
      </c>
    </row>
    <row r="9" spans="2:3" ht="19.5" customHeight="1" x14ac:dyDescent="0.25">
      <c r="B9" s="14" t="s">
        <v>7</v>
      </c>
      <c r="C9" s="15" t="s">
        <v>8</v>
      </c>
    </row>
    <row r="10" spans="2:3" ht="19.5" customHeight="1" x14ac:dyDescent="0.25">
      <c r="B10" s="16" t="s">
        <v>9</v>
      </c>
      <c r="C10" s="17" t="s">
        <v>10</v>
      </c>
    </row>
    <row r="11" spans="2:3" ht="19.5" customHeight="1" x14ac:dyDescent="0.25">
      <c r="B11" s="14" t="s">
        <v>11</v>
      </c>
      <c r="C11" s="15" t="s">
        <v>12</v>
      </c>
    </row>
    <row r="12" spans="2:3" ht="19.5" customHeight="1" x14ac:dyDescent="0.25">
      <c r="B12" s="16" t="s">
        <v>13</v>
      </c>
      <c r="C12" s="17" t="s">
        <v>14</v>
      </c>
    </row>
    <row r="13" spans="2:3" ht="19.5" customHeight="1" x14ac:dyDescent="0.25">
      <c r="B13" s="14" t="s">
        <v>15</v>
      </c>
      <c r="C13" s="15" t="s">
        <v>16</v>
      </c>
    </row>
    <row r="15" spans="2:3" ht="19.5" customHeight="1" x14ac:dyDescent="0.25">
      <c r="B15" s="10" t="s">
        <v>17</v>
      </c>
      <c r="C15" s="10"/>
    </row>
    <row r="16" spans="2:3" ht="19.5" customHeight="1" x14ac:dyDescent="0.25">
      <c r="B16" s="18" t="s">
        <v>18</v>
      </c>
      <c r="C16" s="19" t="s">
        <v>19</v>
      </c>
    </row>
    <row r="17" spans="2:3" ht="19.5" customHeight="1" x14ac:dyDescent="0.25">
      <c r="B17" s="20" t="s">
        <v>18</v>
      </c>
      <c r="C17" s="19" t="s">
        <v>20</v>
      </c>
    </row>
    <row r="18" spans="2:3" ht="19.5" customHeight="1" x14ac:dyDescent="0.25">
      <c r="B18" s="21" t="s">
        <v>18</v>
      </c>
      <c r="C18" s="19" t="s">
        <v>21</v>
      </c>
    </row>
  </sheetData>
  <mergeCells count="5">
    <mergeCell ref="B2:C2"/>
    <mergeCell ref="B3:C3"/>
    <mergeCell ref="B4:C4"/>
    <mergeCell ref="B6:C6"/>
    <mergeCell ref="B15:C15"/>
  </mergeCell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3460"/>
    <pageSetUpPr fitToPage="1"/>
  </sheetPr>
  <dimension ref="B1:D27"/>
  <sheetViews>
    <sheetView showGridLines="0" tabSelected="1" zoomScaleNormal="100" workbookViewId="0">
      <selection activeCell="F4" sqref="F4"/>
    </sheetView>
  </sheetViews>
  <sheetFormatPr defaultColWidth="8.7109375" defaultRowHeight="15" x14ac:dyDescent="0.25"/>
  <cols>
    <col min="1" max="1" width="3.5703125" customWidth="1"/>
    <col min="2" max="2" width="38" customWidth="1"/>
    <col min="3" max="3" width="18" customWidth="1"/>
    <col min="4" max="4" width="23.5703125" customWidth="1"/>
  </cols>
  <sheetData>
    <row r="1" spans="2:4" ht="30" customHeight="1" x14ac:dyDescent="0.25">
      <c r="B1" s="95" t="s">
        <v>22</v>
      </c>
      <c r="C1" s="95"/>
      <c r="D1" s="95"/>
    </row>
    <row r="2" spans="2:4" ht="19.5" customHeight="1" x14ac:dyDescent="0.25">
      <c r="B2" s="22" t="s">
        <v>23</v>
      </c>
      <c r="C2" s="22" t="s">
        <v>24</v>
      </c>
      <c r="D2" s="22" t="s">
        <v>25</v>
      </c>
    </row>
    <row r="3" spans="2:4" ht="19.5" customHeight="1" x14ac:dyDescent="0.25">
      <c r="B3" s="15" t="s">
        <v>26</v>
      </c>
      <c r="C3" s="23" t="s">
        <v>27</v>
      </c>
      <c r="D3" s="15" t="s">
        <v>28</v>
      </c>
    </row>
    <row r="4" spans="2:4" ht="19.5" customHeight="1" x14ac:dyDescent="0.25">
      <c r="B4" s="17" t="s">
        <v>29</v>
      </c>
      <c r="C4" s="24" t="s">
        <v>30</v>
      </c>
      <c r="D4" s="17" t="s">
        <v>31</v>
      </c>
    </row>
    <row r="5" spans="2:4" ht="19.5" customHeight="1" x14ac:dyDescent="0.25">
      <c r="B5" s="25" t="s">
        <v>32</v>
      </c>
      <c r="C5" s="25"/>
      <c r="D5" s="25"/>
    </row>
    <row r="6" spans="2:4" ht="19.5" customHeight="1" x14ac:dyDescent="0.25">
      <c r="B6" s="17" t="s">
        <v>33</v>
      </c>
      <c r="C6" s="26">
        <v>0.23</v>
      </c>
      <c r="D6" s="17" t="s">
        <v>34</v>
      </c>
    </row>
    <row r="7" spans="2:4" ht="19.5" customHeight="1" x14ac:dyDescent="0.25">
      <c r="B7" s="15" t="s">
        <v>35</v>
      </c>
      <c r="C7" s="27">
        <v>0.08</v>
      </c>
      <c r="D7" s="15" t="s">
        <v>34</v>
      </c>
    </row>
    <row r="8" spans="2:4" ht="19.5" customHeight="1" x14ac:dyDescent="0.25">
      <c r="B8" s="25" t="s">
        <v>36</v>
      </c>
      <c r="C8" s="25"/>
      <c r="D8" s="25"/>
    </row>
    <row r="9" spans="2:4" ht="19.5" customHeight="1" x14ac:dyDescent="0.25">
      <c r="B9" s="15" t="s">
        <v>37</v>
      </c>
      <c r="C9" s="28">
        <v>12</v>
      </c>
      <c r="D9" s="15" t="s">
        <v>38</v>
      </c>
    </row>
    <row r="10" spans="2:4" ht="19.5" customHeight="1" x14ac:dyDescent="0.25">
      <c r="B10" s="17" t="s">
        <v>39</v>
      </c>
      <c r="C10" s="29">
        <v>3.5</v>
      </c>
      <c r="D10" s="17" t="s">
        <v>38</v>
      </c>
    </row>
    <row r="11" spans="2:4" ht="19.5" customHeight="1" x14ac:dyDescent="0.25">
      <c r="B11" s="15" t="s">
        <v>40</v>
      </c>
      <c r="C11" s="28">
        <v>18</v>
      </c>
      <c r="D11" s="15" t="s">
        <v>41</v>
      </c>
    </row>
    <row r="12" spans="2:4" ht="19.5" customHeight="1" x14ac:dyDescent="0.25">
      <c r="B12" s="25" t="s">
        <v>42</v>
      </c>
      <c r="C12" s="25"/>
      <c r="D12" s="25"/>
    </row>
    <row r="13" spans="2:4" ht="19.5" customHeight="1" x14ac:dyDescent="0.25">
      <c r="B13" s="15" t="s">
        <v>43</v>
      </c>
      <c r="C13" s="27">
        <v>0.08</v>
      </c>
      <c r="D13" s="15" t="s">
        <v>44</v>
      </c>
    </row>
    <row r="14" spans="2:4" ht="19.5" customHeight="1" x14ac:dyDescent="0.25">
      <c r="B14" s="17" t="s">
        <v>45</v>
      </c>
      <c r="C14" s="29">
        <v>0</v>
      </c>
      <c r="D14" s="17" t="s">
        <v>46</v>
      </c>
    </row>
    <row r="15" spans="2:4" ht="19.5" customHeight="1" x14ac:dyDescent="0.25">
      <c r="B15" s="15" t="s">
        <v>47</v>
      </c>
      <c r="C15" s="27">
        <v>1.4999999999999999E-2</v>
      </c>
      <c r="D15" s="15" t="s">
        <v>48</v>
      </c>
    </row>
    <row r="16" spans="2:4" ht="19.5" customHeight="1" x14ac:dyDescent="0.25">
      <c r="B16" s="25" t="s">
        <v>49</v>
      </c>
      <c r="C16" s="25"/>
      <c r="D16" s="25"/>
    </row>
    <row r="17" spans="2:4" ht="19.5" customHeight="1" x14ac:dyDescent="0.25">
      <c r="B17" s="15" t="s">
        <v>50</v>
      </c>
      <c r="C17" s="28">
        <v>8000</v>
      </c>
      <c r="D17" s="15" t="s">
        <v>46</v>
      </c>
    </row>
    <row r="18" spans="2:4" ht="19.5" customHeight="1" x14ac:dyDescent="0.25">
      <c r="B18" s="17" t="s">
        <v>51</v>
      </c>
      <c r="C18" s="29">
        <v>2500</v>
      </c>
      <c r="D18" s="17" t="s">
        <v>46</v>
      </c>
    </row>
    <row r="19" spans="2:4" ht="19.5" customHeight="1" x14ac:dyDescent="0.25">
      <c r="B19" s="15" t="s">
        <v>52</v>
      </c>
      <c r="C19" s="28">
        <v>600</v>
      </c>
      <c r="D19" s="15" t="s">
        <v>46</v>
      </c>
    </row>
    <row r="20" spans="2:4" ht="19.5" customHeight="1" x14ac:dyDescent="0.25">
      <c r="B20" s="17" t="s">
        <v>53</v>
      </c>
      <c r="C20" s="29">
        <v>400</v>
      </c>
      <c r="D20" s="17" t="s">
        <v>46</v>
      </c>
    </row>
    <row r="21" spans="2:4" ht="19.5" customHeight="1" x14ac:dyDescent="0.25">
      <c r="B21" s="25" t="s">
        <v>54</v>
      </c>
      <c r="C21" s="25"/>
      <c r="D21" s="25"/>
    </row>
    <row r="22" spans="2:4" ht="19.5" customHeight="1" x14ac:dyDescent="0.25">
      <c r="B22" s="17" t="s">
        <v>55</v>
      </c>
      <c r="C22" s="29">
        <v>5000</v>
      </c>
      <c r="D22" s="17" t="s">
        <v>46</v>
      </c>
    </row>
    <row r="23" spans="2:4" ht="19.5" customHeight="1" x14ac:dyDescent="0.25">
      <c r="B23" s="15" t="s">
        <v>56</v>
      </c>
      <c r="C23" s="30">
        <v>200</v>
      </c>
      <c r="D23" s="15" t="s">
        <v>57</v>
      </c>
    </row>
    <row r="24" spans="2:4" ht="19.5" customHeight="1" x14ac:dyDescent="0.25">
      <c r="B24" s="17" t="s">
        <v>58</v>
      </c>
      <c r="C24" s="31">
        <f>IFERROR(C22/C23,0)</f>
        <v>25</v>
      </c>
      <c r="D24" s="17" t="s">
        <v>59</v>
      </c>
    </row>
    <row r="25" spans="2:4" ht="19.5" customHeight="1" x14ac:dyDescent="0.25">
      <c r="B25" s="25" t="s">
        <v>60</v>
      </c>
      <c r="C25" s="25"/>
      <c r="D25" s="25"/>
    </row>
    <row r="26" spans="2:4" ht="19.5" customHeight="1" x14ac:dyDescent="0.25">
      <c r="B26" s="17" t="s">
        <v>61</v>
      </c>
      <c r="C26" s="26">
        <v>0.12</v>
      </c>
      <c r="D26" s="17" t="s">
        <v>62</v>
      </c>
    </row>
    <row r="27" spans="2:4" ht="19.5" customHeight="1" x14ac:dyDescent="0.25">
      <c r="B27" s="15" t="s">
        <v>63</v>
      </c>
      <c r="C27" s="27">
        <v>0.7</v>
      </c>
      <c r="D27" s="15" t="s">
        <v>34</v>
      </c>
    </row>
  </sheetData>
  <mergeCells count="1">
    <mergeCell ref="B1:D1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F4C75"/>
    <pageSetUpPr fitToPage="1"/>
  </sheetPr>
  <dimension ref="A1:N18"/>
  <sheetViews>
    <sheetView showGridLines="0" zoomScaleNormal="100" workbookViewId="0">
      <pane ySplit="3" topLeftCell="A4" activePane="bottomLeft" state="frozen"/>
      <selection pane="bottomLeft" activeCell="M9" sqref="M9"/>
    </sheetView>
  </sheetViews>
  <sheetFormatPr defaultColWidth="8.7109375" defaultRowHeight="15" x14ac:dyDescent="0.25"/>
  <cols>
    <col min="1" max="1" width="6" customWidth="1"/>
    <col min="2" max="2" width="28.42578125" customWidth="1"/>
    <col min="3" max="12" width="14" customWidth="1"/>
    <col min="13" max="14" width="16" customWidth="1"/>
  </cols>
  <sheetData>
    <row r="1" spans="1:14" ht="27.75" customHeight="1" x14ac:dyDescent="0.25">
      <c r="A1" s="9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8" customHeight="1" x14ac:dyDescent="0.25">
      <c r="A2" s="8" t="s">
        <v>65</v>
      </c>
      <c r="B2" s="8"/>
      <c r="C2" s="7" t="s">
        <v>66</v>
      </c>
      <c r="D2" s="7"/>
      <c r="E2" s="7"/>
      <c r="F2" s="7"/>
      <c r="G2" s="6" t="s">
        <v>67</v>
      </c>
      <c r="H2" s="6"/>
      <c r="I2" s="6"/>
      <c r="J2" s="5" t="s">
        <v>68</v>
      </c>
      <c r="K2" s="5"/>
      <c r="L2" s="32" t="s">
        <v>69</v>
      </c>
      <c r="M2" s="4" t="s">
        <v>70</v>
      </c>
      <c r="N2" s="4"/>
    </row>
    <row r="3" spans="1:14" ht="36" customHeight="1" x14ac:dyDescent="0.25">
      <c r="A3" s="33" t="s">
        <v>71</v>
      </c>
      <c r="B3" s="33" t="s">
        <v>72</v>
      </c>
      <c r="C3" s="33" t="s">
        <v>73</v>
      </c>
      <c r="D3" s="33" t="s">
        <v>74</v>
      </c>
      <c r="E3" s="33" t="s">
        <v>75</v>
      </c>
      <c r="F3" s="33" t="s">
        <v>76</v>
      </c>
      <c r="G3" s="33" t="s">
        <v>77</v>
      </c>
      <c r="H3" s="33" t="s">
        <v>78</v>
      </c>
      <c r="I3" s="33" t="s">
        <v>79</v>
      </c>
      <c r="J3" s="33" t="s">
        <v>80</v>
      </c>
      <c r="K3" s="33" t="s">
        <v>81</v>
      </c>
      <c r="L3" s="33" t="s">
        <v>82</v>
      </c>
      <c r="M3" s="33" t="s">
        <v>83</v>
      </c>
      <c r="N3" s="33" t="s">
        <v>84</v>
      </c>
    </row>
    <row r="4" spans="1:14" ht="24" customHeight="1" x14ac:dyDescent="0.25">
      <c r="A4" s="34">
        <v>1</v>
      </c>
      <c r="B4" s="35" t="s">
        <v>85</v>
      </c>
      <c r="C4" s="36">
        <v>89</v>
      </c>
      <c r="D4" s="37">
        <v>0.23</v>
      </c>
      <c r="E4" s="38">
        <f>C4/(1+D4)</f>
        <v>72.357723577235774</v>
      </c>
      <c r="F4" s="38">
        <f>E4*(1-'⚙️ Założenia'!C13)-C4*'⚙️ Założenia'!C15</f>
        <v>65.234105691056925</v>
      </c>
      <c r="G4" s="39">
        <v>18</v>
      </c>
      <c r="H4" s="40">
        <f>'⚙️ Założenia'!C9</f>
        <v>12</v>
      </c>
      <c r="I4" s="40">
        <f>'⚙️ Założenia'!C10</f>
        <v>3.5</v>
      </c>
      <c r="J4" s="41">
        <v>150</v>
      </c>
      <c r="K4" s="42">
        <v>4</v>
      </c>
      <c r="L4" s="43">
        <v>0.1</v>
      </c>
      <c r="M4" s="44">
        <v>45</v>
      </c>
      <c r="N4" s="45" t="s">
        <v>86</v>
      </c>
    </row>
    <row r="5" spans="1:14" ht="27" customHeight="1" x14ac:dyDescent="0.25">
      <c r="A5" s="34">
        <v>2</v>
      </c>
      <c r="B5" s="35" t="s">
        <v>87</v>
      </c>
      <c r="C5" s="36">
        <v>119</v>
      </c>
      <c r="D5" s="37">
        <v>0.23</v>
      </c>
      <c r="E5" s="38">
        <f>C5/(1+D5)</f>
        <v>96.747967479674799</v>
      </c>
      <c r="F5" s="38">
        <f>E5*(1-'⚙️ Założenia'!C13)-C5*'⚙️ Założenia'!C15</f>
        <v>87.223130081300823</v>
      </c>
      <c r="G5" s="39">
        <v>22</v>
      </c>
      <c r="H5" s="40">
        <f>'⚙️ Założenia'!C9</f>
        <v>12</v>
      </c>
      <c r="I5" s="40">
        <f>'⚙️ Założenia'!C10</f>
        <v>3.5</v>
      </c>
      <c r="J5" s="41">
        <v>200</v>
      </c>
      <c r="K5" s="42">
        <v>5</v>
      </c>
      <c r="L5" s="43">
        <v>0.08</v>
      </c>
      <c r="M5" s="44">
        <v>30</v>
      </c>
      <c r="N5" s="45" t="s">
        <v>86</v>
      </c>
    </row>
    <row r="6" spans="1:14" ht="19.5" customHeight="1" x14ac:dyDescent="0.25">
      <c r="A6" s="34">
        <v>3</v>
      </c>
      <c r="B6" s="35" t="s">
        <v>88</v>
      </c>
      <c r="C6" s="36">
        <v>149</v>
      </c>
      <c r="D6" s="37">
        <v>0.23</v>
      </c>
      <c r="E6" s="38">
        <f>C6/(1+D6)</f>
        <v>121.13821138211382</v>
      </c>
      <c r="F6" s="38">
        <f>E6*(1-'⚙️ Założenia'!C13)-C6*'⚙️ Założenia'!C15</f>
        <v>109.21215447154472</v>
      </c>
      <c r="G6" s="39">
        <v>35</v>
      </c>
      <c r="H6" s="40">
        <f>'⚙️ Założenia'!C9</f>
        <v>12</v>
      </c>
      <c r="I6" s="40">
        <f>'⚙️ Założenia'!C10</f>
        <v>3.5</v>
      </c>
      <c r="J6" s="41">
        <v>180</v>
      </c>
      <c r="K6" s="42">
        <v>3.5</v>
      </c>
      <c r="L6" s="43">
        <v>0.12</v>
      </c>
      <c r="M6" s="44">
        <v>20</v>
      </c>
      <c r="N6" s="45" t="s">
        <v>89</v>
      </c>
    </row>
    <row r="7" spans="1:14" ht="19.5" customHeight="1" x14ac:dyDescent="0.25">
      <c r="A7" s="34">
        <v>4</v>
      </c>
      <c r="B7" s="35" t="s">
        <v>90</v>
      </c>
      <c r="C7" s="36">
        <v>79</v>
      </c>
      <c r="D7" s="37">
        <v>0.23</v>
      </c>
      <c r="E7" s="38">
        <f>C7/(1+D7)</f>
        <v>64.22764227642277</v>
      </c>
      <c r="F7" s="38">
        <f>E7*(1-'⚙️ Założenia'!C13)-C7*'⚙️ Założenia'!C15</f>
        <v>57.904430894308952</v>
      </c>
      <c r="G7" s="39">
        <v>15</v>
      </c>
      <c r="H7" s="40">
        <f>'⚙️ Założenia'!C9</f>
        <v>12</v>
      </c>
      <c r="I7" s="40">
        <f>'⚙️ Założenia'!C10</f>
        <v>3.5</v>
      </c>
      <c r="J7" s="41">
        <v>80</v>
      </c>
      <c r="K7" s="42">
        <v>4</v>
      </c>
      <c r="L7" s="43">
        <v>0.06</v>
      </c>
      <c r="M7" s="44">
        <v>55</v>
      </c>
      <c r="N7" s="45" t="s">
        <v>89</v>
      </c>
    </row>
    <row r="8" spans="1:14" ht="19.5" customHeight="1" x14ac:dyDescent="0.25">
      <c r="A8" s="34">
        <v>5</v>
      </c>
      <c r="B8" s="35" t="s">
        <v>91</v>
      </c>
      <c r="C8" s="36">
        <v>49</v>
      </c>
      <c r="D8" s="37">
        <v>0.23</v>
      </c>
      <c r="E8" s="38">
        <f>C8/(1+D8)</f>
        <v>39.837398373983739</v>
      </c>
      <c r="F8" s="38">
        <f>E8*(1-'⚙️ Założenia'!C13)-C8*'⚙️ Założenia'!C15</f>
        <v>35.915406504065039</v>
      </c>
      <c r="G8" s="39">
        <v>10</v>
      </c>
      <c r="H8" s="40">
        <f>'⚙️ Założenia'!C9</f>
        <v>12</v>
      </c>
      <c r="I8" s="40">
        <f>'⚙️ Założenia'!C10</f>
        <v>3.5</v>
      </c>
      <c r="J8" s="41">
        <v>60</v>
      </c>
      <c r="K8" s="42">
        <v>3</v>
      </c>
      <c r="L8" s="43">
        <v>0.09</v>
      </c>
      <c r="M8" s="44">
        <v>35</v>
      </c>
      <c r="N8" s="45" t="s">
        <v>89</v>
      </c>
    </row>
    <row r="9" spans="1:14" ht="19.5" customHeight="1" x14ac:dyDescent="0.25">
      <c r="A9" s="34">
        <v>6</v>
      </c>
      <c r="B9" s="35"/>
      <c r="C9" s="36"/>
      <c r="D9" s="37">
        <v>0.23</v>
      </c>
      <c r="E9" s="38">
        <f t="shared" ref="E9:E18" si="0">IFERROR(C9/(1+D9),0)</f>
        <v>0</v>
      </c>
      <c r="F9" s="38">
        <f>IFERROR(E9*(1-'⚙️ Założenia'!C13)-C9*'⚙️ Założenia'!C15,0)</f>
        <v>0</v>
      </c>
      <c r="G9" s="39"/>
      <c r="H9" s="40">
        <f>'⚙️ Założenia'!C9</f>
        <v>12</v>
      </c>
      <c r="I9" s="40">
        <f>'⚙️ Założenia'!C10</f>
        <v>3.5</v>
      </c>
      <c r="J9" s="41"/>
      <c r="K9" s="42">
        <v>4</v>
      </c>
      <c r="L9" s="46">
        <f>'⚙️ Założenia'!C27</f>
        <v>0.7</v>
      </c>
      <c r="M9" s="44"/>
      <c r="N9" s="45"/>
    </row>
    <row r="10" spans="1:14" ht="19.5" customHeight="1" x14ac:dyDescent="0.25">
      <c r="A10" s="34">
        <v>7</v>
      </c>
      <c r="B10" s="35"/>
      <c r="C10" s="36"/>
      <c r="D10" s="37">
        <v>0.23</v>
      </c>
      <c r="E10" s="38">
        <f t="shared" si="0"/>
        <v>0</v>
      </c>
      <c r="F10" s="38">
        <f>IFERROR(E10*(1-'⚙️ Założenia'!C13)-C10*'⚙️ Założenia'!C15,0)</f>
        <v>0</v>
      </c>
      <c r="G10" s="39"/>
      <c r="H10" s="40">
        <f>'⚙️ Założenia'!C9</f>
        <v>12</v>
      </c>
      <c r="I10" s="40">
        <f>'⚙️ Założenia'!C10</f>
        <v>3.5</v>
      </c>
      <c r="J10" s="41"/>
      <c r="K10" s="42">
        <v>4</v>
      </c>
      <c r="L10" s="46">
        <f>'⚙️ Założenia'!C27</f>
        <v>0.7</v>
      </c>
      <c r="M10" s="44"/>
      <c r="N10" s="45"/>
    </row>
    <row r="11" spans="1:14" ht="19.5" customHeight="1" x14ac:dyDescent="0.25">
      <c r="A11" s="34">
        <v>8</v>
      </c>
      <c r="B11" s="35"/>
      <c r="C11" s="36"/>
      <c r="D11" s="37">
        <v>0.23</v>
      </c>
      <c r="E11" s="38">
        <f t="shared" si="0"/>
        <v>0</v>
      </c>
      <c r="F11" s="38">
        <f>IFERROR(E11*(1-'⚙️ Założenia'!C13)-C11*'⚙️ Założenia'!C15,0)</f>
        <v>0</v>
      </c>
      <c r="G11" s="39"/>
      <c r="H11" s="40">
        <f>'⚙️ Założenia'!C9</f>
        <v>12</v>
      </c>
      <c r="I11" s="40">
        <f>'⚙️ Założenia'!C10</f>
        <v>3.5</v>
      </c>
      <c r="J11" s="41"/>
      <c r="K11" s="42">
        <v>4</v>
      </c>
      <c r="L11" s="46">
        <f>'⚙️ Założenia'!C27</f>
        <v>0.7</v>
      </c>
      <c r="M11" s="44"/>
      <c r="N11" s="45"/>
    </row>
    <row r="12" spans="1:14" ht="19.5" customHeight="1" x14ac:dyDescent="0.25">
      <c r="A12" s="34">
        <v>9</v>
      </c>
      <c r="B12" s="35"/>
      <c r="C12" s="36"/>
      <c r="D12" s="37">
        <v>0.23</v>
      </c>
      <c r="E12" s="38">
        <f t="shared" si="0"/>
        <v>0</v>
      </c>
      <c r="F12" s="38">
        <f>IFERROR(E12*(1-'⚙️ Założenia'!C13)-C12*'⚙️ Założenia'!C15,0)</f>
        <v>0</v>
      </c>
      <c r="G12" s="39"/>
      <c r="H12" s="40">
        <f>'⚙️ Założenia'!C9</f>
        <v>12</v>
      </c>
      <c r="I12" s="40">
        <f>'⚙️ Założenia'!C10</f>
        <v>3.5</v>
      </c>
      <c r="J12" s="41"/>
      <c r="K12" s="42">
        <v>4</v>
      </c>
      <c r="L12" s="46">
        <f>'⚙️ Założenia'!C27</f>
        <v>0.7</v>
      </c>
      <c r="M12" s="44"/>
      <c r="N12" s="45"/>
    </row>
    <row r="13" spans="1:14" ht="19.5" customHeight="1" x14ac:dyDescent="0.25">
      <c r="A13" s="34">
        <v>10</v>
      </c>
      <c r="B13" s="35"/>
      <c r="C13" s="36"/>
      <c r="D13" s="37">
        <v>0.23</v>
      </c>
      <c r="E13" s="38">
        <f t="shared" si="0"/>
        <v>0</v>
      </c>
      <c r="F13" s="38">
        <f>IFERROR(E13*(1-'⚙️ Założenia'!C13)-C13*'⚙️ Założenia'!C15,0)</f>
        <v>0</v>
      </c>
      <c r="G13" s="39"/>
      <c r="H13" s="40">
        <f>'⚙️ Założenia'!C9</f>
        <v>12</v>
      </c>
      <c r="I13" s="40">
        <f>'⚙️ Założenia'!C10</f>
        <v>3.5</v>
      </c>
      <c r="J13" s="41"/>
      <c r="K13" s="42">
        <v>4</v>
      </c>
      <c r="L13" s="46">
        <f>'⚙️ Założenia'!C27</f>
        <v>0.7</v>
      </c>
      <c r="M13" s="44"/>
      <c r="N13" s="45"/>
    </row>
    <row r="14" spans="1:14" ht="19.5" customHeight="1" x14ac:dyDescent="0.25">
      <c r="A14" s="34">
        <v>11</v>
      </c>
      <c r="B14" s="35"/>
      <c r="C14" s="36"/>
      <c r="D14" s="37">
        <v>0.23</v>
      </c>
      <c r="E14" s="38">
        <f t="shared" si="0"/>
        <v>0</v>
      </c>
      <c r="F14" s="38">
        <f>IFERROR(E14*(1-'⚙️ Założenia'!C13)-C14*'⚙️ Założenia'!C15,0)</f>
        <v>0</v>
      </c>
      <c r="G14" s="39"/>
      <c r="H14" s="40">
        <f>'⚙️ Założenia'!C9</f>
        <v>12</v>
      </c>
      <c r="I14" s="40">
        <f>'⚙️ Założenia'!C10</f>
        <v>3.5</v>
      </c>
      <c r="J14" s="41"/>
      <c r="K14" s="42">
        <v>4</v>
      </c>
      <c r="L14" s="46">
        <f>'⚙️ Założenia'!C27</f>
        <v>0.7</v>
      </c>
      <c r="M14" s="44"/>
      <c r="N14" s="45"/>
    </row>
    <row r="15" spans="1:14" ht="19.5" customHeight="1" x14ac:dyDescent="0.25">
      <c r="A15" s="34">
        <v>12</v>
      </c>
      <c r="B15" s="35"/>
      <c r="C15" s="36"/>
      <c r="D15" s="37">
        <v>0.23</v>
      </c>
      <c r="E15" s="38">
        <f t="shared" si="0"/>
        <v>0</v>
      </c>
      <c r="F15" s="38">
        <f>IFERROR(E15*(1-'⚙️ Założenia'!C13)-C15*'⚙️ Założenia'!C15,0)</f>
        <v>0</v>
      </c>
      <c r="G15" s="39"/>
      <c r="H15" s="40">
        <f>'⚙️ Założenia'!C9</f>
        <v>12</v>
      </c>
      <c r="I15" s="40">
        <f>'⚙️ Założenia'!C10</f>
        <v>3.5</v>
      </c>
      <c r="J15" s="41"/>
      <c r="K15" s="42">
        <v>4</v>
      </c>
      <c r="L15" s="46">
        <f>'⚙️ Założenia'!C27</f>
        <v>0.7</v>
      </c>
      <c r="M15" s="44"/>
      <c r="N15" s="45"/>
    </row>
    <row r="16" spans="1:14" ht="19.5" customHeight="1" x14ac:dyDescent="0.25">
      <c r="A16" s="34">
        <v>13</v>
      </c>
      <c r="B16" s="35"/>
      <c r="C16" s="36"/>
      <c r="D16" s="37">
        <v>0.23</v>
      </c>
      <c r="E16" s="38">
        <f t="shared" si="0"/>
        <v>0</v>
      </c>
      <c r="F16" s="38">
        <f>IFERROR(E16*(1-'⚙️ Założenia'!C13)-C16*'⚙️ Założenia'!C15,0)</f>
        <v>0</v>
      </c>
      <c r="G16" s="39"/>
      <c r="H16" s="40">
        <f>'⚙️ Założenia'!C9</f>
        <v>12</v>
      </c>
      <c r="I16" s="40">
        <f>'⚙️ Założenia'!C10</f>
        <v>3.5</v>
      </c>
      <c r="J16" s="41"/>
      <c r="K16" s="42">
        <v>4</v>
      </c>
      <c r="L16" s="46">
        <f>'⚙️ Założenia'!C27</f>
        <v>0.7</v>
      </c>
      <c r="M16" s="44"/>
      <c r="N16" s="45"/>
    </row>
    <row r="17" spans="1:14" ht="19.5" customHeight="1" x14ac:dyDescent="0.25">
      <c r="A17" s="34">
        <v>14</v>
      </c>
      <c r="B17" s="35"/>
      <c r="C17" s="36"/>
      <c r="D17" s="37">
        <v>0.23</v>
      </c>
      <c r="E17" s="38">
        <f t="shared" si="0"/>
        <v>0</v>
      </c>
      <c r="F17" s="38">
        <f>IFERROR(E17*(1-'⚙️ Założenia'!C13)-C17*'⚙️ Założenia'!C15,0)</f>
        <v>0</v>
      </c>
      <c r="G17" s="39"/>
      <c r="H17" s="40">
        <f>'⚙️ Założenia'!C9</f>
        <v>12</v>
      </c>
      <c r="I17" s="40">
        <f>'⚙️ Założenia'!C10</f>
        <v>3.5</v>
      </c>
      <c r="J17" s="41"/>
      <c r="K17" s="42">
        <v>4</v>
      </c>
      <c r="L17" s="46">
        <f>'⚙️ Założenia'!C27</f>
        <v>0.7</v>
      </c>
      <c r="M17" s="44"/>
      <c r="N17" s="45"/>
    </row>
    <row r="18" spans="1:14" ht="19.5" customHeight="1" x14ac:dyDescent="0.25">
      <c r="A18" s="34">
        <v>15</v>
      </c>
      <c r="B18" s="35"/>
      <c r="C18" s="36"/>
      <c r="D18" s="37">
        <v>0.23</v>
      </c>
      <c r="E18" s="38">
        <f t="shared" si="0"/>
        <v>0</v>
      </c>
      <c r="F18" s="38">
        <f>IFERROR(E18*(1-'⚙️ Założenia'!C13)-C18*'⚙️ Założenia'!C15,0)</f>
        <v>0</v>
      </c>
      <c r="G18" s="39"/>
      <c r="H18" s="40">
        <f>'⚙️ Założenia'!C9</f>
        <v>12</v>
      </c>
      <c r="I18" s="40">
        <f>'⚙️ Założenia'!C10</f>
        <v>3.5</v>
      </c>
      <c r="J18" s="41"/>
      <c r="K18" s="42">
        <v>4</v>
      </c>
      <c r="L18" s="46">
        <f>'⚙️ Założenia'!C27</f>
        <v>0.7</v>
      </c>
      <c r="M18" s="44"/>
      <c r="N18" s="45"/>
    </row>
  </sheetData>
  <mergeCells count="6">
    <mergeCell ref="A1:N1"/>
    <mergeCell ref="A2:B2"/>
    <mergeCell ref="C2:F2"/>
    <mergeCell ref="G2:I2"/>
    <mergeCell ref="J2:K2"/>
    <mergeCell ref="M2:N2"/>
  </mergeCell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B4332"/>
    <pageSetUpPr fitToPage="1"/>
  </sheetPr>
  <dimension ref="A1:K19"/>
  <sheetViews>
    <sheetView showGridLines="0" zoomScaleNormal="100" workbookViewId="0">
      <pane ySplit="3" topLeftCell="A4" activePane="bottomLeft" state="frozen"/>
      <selection pane="bottomLeft" activeCell="M3" sqref="M3"/>
    </sheetView>
  </sheetViews>
  <sheetFormatPr defaultColWidth="8.7109375" defaultRowHeight="15" x14ac:dyDescent="0.25"/>
  <cols>
    <col min="1" max="1" width="6" customWidth="1"/>
    <col min="2" max="2" width="30.28515625" customWidth="1"/>
    <col min="3" max="11" width="14" customWidth="1"/>
  </cols>
  <sheetData>
    <row r="1" spans="1:11" ht="27.75" customHeight="1" x14ac:dyDescent="0.25">
      <c r="A1" s="9" t="s">
        <v>92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8" customHeight="1" x14ac:dyDescent="0.25">
      <c r="A2" s="8" t="s">
        <v>93</v>
      </c>
      <c r="B2" s="8"/>
      <c r="C2" s="7" t="s">
        <v>94</v>
      </c>
      <c r="D2" s="7"/>
      <c r="E2" s="6" t="s">
        <v>95</v>
      </c>
      <c r="F2" s="6"/>
      <c r="G2" s="6"/>
      <c r="H2" s="47" t="s">
        <v>96</v>
      </c>
      <c r="I2" s="47" t="s">
        <v>97</v>
      </c>
      <c r="J2" s="48" t="s">
        <v>98</v>
      </c>
      <c r="K2" s="48" t="s">
        <v>99</v>
      </c>
    </row>
    <row r="3" spans="1:11" ht="36" customHeight="1" x14ac:dyDescent="0.25">
      <c r="A3" s="33" t="s">
        <v>71</v>
      </c>
      <c r="B3" s="33" t="s">
        <v>100</v>
      </c>
      <c r="C3" s="33" t="s">
        <v>101</v>
      </c>
      <c r="D3" s="33" t="s">
        <v>102</v>
      </c>
      <c r="E3" s="33" t="s">
        <v>103</v>
      </c>
      <c r="F3" s="33" t="s">
        <v>104</v>
      </c>
      <c r="G3" s="33" t="s">
        <v>105</v>
      </c>
      <c r="H3" s="33" t="s">
        <v>106</v>
      </c>
      <c r="I3" s="33" t="s">
        <v>107</v>
      </c>
      <c r="J3" s="33" t="s">
        <v>108</v>
      </c>
      <c r="K3" s="33" t="s">
        <v>109</v>
      </c>
    </row>
    <row r="4" spans="1:11" ht="19.5" customHeight="1" x14ac:dyDescent="0.25">
      <c r="A4" s="49">
        <f>'📥 Dane SKU'!A4</f>
        <v>1</v>
      </c>
      <c r="B4" s="50" t="str">
        <f>'📥 Dane SKU'!B4</f>
        <v>Czapka zimowa — model A</v>
      </c>
      <c r="C4" s="51">
        <f>'📥 Dane SKU'!F4</f>
        <v>65.234105691056925</v>
      </c>
      <c r="D4" s="52">
        <f>'📥 Dane SKU'!M4</f>
        <v>45</v>
      </c>
      <c r="E4" s="51">
        <f>'📥 Dane SKU'!G4</f>
        <v>18</v>
      </c>
      <c r="F4" s="38">
        <f>'📥 Dane SKU'!H4+'📥 Dane SKU'!I4</f>
        <v>15.5</v>
      </c>
      <c r="G4" s="53">
        <f>IFERROR('📥 Dane SKU'!L4*'⚙️ Założenia'!C11,0)</f>
        <v>1.8</v>
      </c>
      <c r="H4" s="54">
        <f t="shared" ref="H4:H18" si="0">IFERROR(C4-E4-F4-G4,0)</f>
        <v>29.934105691056924</v>
      </c>
      <c r="I4" s="55">
        <f t="shared" ref="I4:I18" si="1">IFERROR(H4/C4,0)</f>
        <v>0.4588720175428212</v>
      </c>
      <c r="J4" s="56">
        <f>IFERROR(H4-IFERROR('📥 Dane SKU'!J4/IFERROR('📥 Dane SKU'!M4,1),0),0)</f>
        <v>26.600772357723592</v>
      </c>
      <c r="K4" s="57">
        <f t="shared" ref="K4:K18" si="2">IFERROR(J4/C4,0)</f>
        <v>0.40777400220219995</v>
      </c>
    </row>
    <row r="5" spans="1:11" ht="19.5" customHeight="1" x14ac:dyDescent="0.25">
      <c r="A5" s="58">
        <f>'📥 Dane SKU'!A5</f>
        <v>2</v>
      </c>
      <c r="B5" s="59" t="str">
        <f>'📥 Dane SKU'!B5</f>
        <v>Czapka wełniana — model B</v>
      </c>
      <c r="C5" s="60">
        <f>'📥 Dane SKU'!F5</f>
        <v>87.223130081300823</v>
      </c>
      <c r="D5" s="61">
        <f>'📥 Dane SKU'!M5</f>
        <v>30</v>
      </c>
      <c r="E5" s="60">
        <f>'📥 Dane SKU'!G5</f>
        <v>22</v>
      </c>
      <c r="F5" s="38">
        <f>'📥 Dane SKU'!H5+'📥 Dane SKU'!I5</f>
        <v>15.5</v>
      </c>
      <c r="G5" s="53">
        <f>IFERROR('📥 Dane SKU'!L5*'⚙️ Założenia'!C11,0)</f>
        <v>1.44</v>
      </c>
      <c r="H5" s="54">
        <f t="shared" si="0"/>
        <v>48.283130081300826</v>
      </c>
      <c r="I5" s="55">
        <f t="shared" si="1"/>
        <v>0.55355878694442684</v>
      </c>
      <c r="J5" s="56">
        <f>IFERROR(H5-IFERROR('📥 Dane SKU'!J5/IFERROR('📥 Dane SKU'!M5,1),0),0)</f>
        <v>41.616463414634161</v>
      </c>
      <c r="K5" s="57">
        <f t="shared" si="2"/>
        <v>0.47712646147694293</v>
      </c>
    </row>
    <row r="6" spans="1:11" ht="19.5" customHeight="1" x14ac:dyDescent="0.25">
      <c r="A6" s="49">
        <f>'📥 Dane SKU'!A6</f>
        <v>3</v>
      </c>
      <c r="B6" s="50" t="str">
        <f>'📥 Dane SKU'!B6</f>
        <v>Szalik kaszmirowy</v>
      </c>
      <c r="C6" s="51">
        <f>'📥 Dane SKU'!F6</f>
        <v>109.21215447154472</v>
      </c>
      <c r="D6" s="52">
        <f>'📥 Dane SKU'!M6</f>
        <v>20</v>
      </c>
      <c r="E6" s="51">
        <f>'📥 Dane SKU'!G6</f>
        <v>35</v>
      </c>
      <c r="F6" s="38">
        <f>'📥 Dane SKU'!H6+'📥 Dane SKU'!I6</f>
        <v>15.5</v>
      </c>
      <c r="G6" s="53">
        <f>IFERROR('📥 Dane SKU'!L6*'⚙️ Założenia'!C11,0)</f>
        <v>2.16</v>
      </c>
      <c r="H6" s="54">
        <f t="shared" si="0"/>
        <v>56.552154471544725</v>
      </c>
      <c r="I6" s="55">
        <f t="shared" si="1"/>
        <v>0.51781923674328223</v>
      </c>
      <c r="J6" s="56">
        <f>IFERROR(H6-IFERROR('📥 Dane SKU'!J6/IFERROR('📥 Dane SKU'!M6,1),0),0)</f>
        <v>47.552154471544725</v>
      </c>
      <c r="K6" s="57">
        <f t="shared" si="2"/>
        <v>0.43541082676777026</v>
      </c>
    </row>
    <row r="7" spans="1:11" ht="19.5" customHeight="1" x14ac:dyDescent="0.25">
      <c r="A7" s="58">
        <f>'📥 Dane SKU'!A7</f>
        <v>4</v>
      </c>
      <c r="B7" s="59" t="str">
        <f>'📥 Dane SKU'!B7</f>
        <v>Rękawiczki skórzane</v>
      </c>
      <c r="C7" s="60">
        <f>'📥 Dane SKU'!F7</f>
        <v>57.904430894308952</v>
      </c>
      <c r="D7" s="61">
        <f>'📥 Dane SKU'!M7</f>
        <v>55</v>
      </c>
      <c r="E7" s="60">
        <f>'📥 Dane SKU'!G7</f>
        <v>15</v>
      </c>
      <c r="F7" s="38">
        <f>'📥 Dane SKU'!H7+'📥 Dane SKU'!I7</f>
        <v>15.5</v>
      </c>
      <c r="G7" s="53">
        <f>IFERROR('📥 Dane SKU'!L7*'⚙️ Założenia'!C11,0)</f>
        <v>1.08</v>
      </c>
      <c r="H7" s="54">
        <f t="shared" si="0"/>
        <v>26.324430894308954</v>
      </c>
      <c r="I7" s="55">
        <f t="shared" si="1"/>
        <v>0.45461859287345502</v>
      </c>
      <c r="J7" s="56">
        <f>IFERROR(H7-IFERROR('📥 Dane SKU'!J7/IFERROR('📥 Dane SKU'!M7,1),0),0)</f>
        <v>24.8698854397635</v>
      </c>
      <c r="K7" s="57">
        <f t="shared" si="2"/>
        <v>0.42949883205238099</v>
      </c>
    </row>
    <row r="8" spans="1:11" ht="19.5" customHeight="1" x14ac:dyDescent="0.25">
      <c r="A8" s="49">
        <f>'📥 Dane SKU'!A8</f>
        <v>5</v>
      </c>
      <c r="B8" s="50" t="str">
        <f>'📥 Dane SKU'!B8</f>
        <v>Czapka dziecięca</v>
      </c>
      <c r="C8" s="51">
        <f>'📥 Dane SKU'!F8</f>
        <v>35.915406504065039</v>
      </c>
      <c r="D8" s="52">
        <f>'📥 Dane SKU'!M8</f>
        <v>35</v>
      </c>
      <c r="E8" s="51">
        <f>'📥 Dane SKU'!G8</f>
        <v>10</v>
      </c>
      <c r="F8" s="38">
        <f>'📥 Dane SKU'!H8+'📥 Dane SKU'!I8</f>
        <v>15.5</v>
      </c>
      <c r="G8" s="53">
        <f>IFERROR('📥 Dane SKU'!L8*'⚙️ Założenia'!C11,0)</f>
        <v>1.6199999999999999</v>
      </c>
      <c r="H8" s="54">
        <f t="shared" si="0"/>
        <v>8.7954065040650402</v>
      </c>
      <c r="I8" s="55">
        <f t="shared" si="1"/>
        <v>0.24489229999581219</v>
      </c>
      <c r="J8" s="56">
        <f>IFERROR(H8-IFERROR('📥 Dane SKU'!J8/IFERROR('📥 Dane SKU'!M8,1),0),0)</f>
        <v>7.0811207897793258</v>
      </c>
      <c r="K8" s="57">
        <f t="shared" si="2"/>
        <v>0.19716109266305695</v>
      </c>
    </row>
    <row r="9" spans="1:11" ht="19.5" customHeight="1" x14ac:dyDescent="0.25">
      <c r="A9" s="58">
        <f>'📥 Dane SKU'!A9</f>
        <v>6</v>
      </c>
      <c r="B9" s="59">
        <f>'📥 Dane SKU'!B9</f>
        <v>0</v>
      </c>
      <c r="C9" s="60">
        <f>'📥 Dane SKU'!F9</f>
        <v>0</v>
      </c>
      <c r="D9" s="61">
        <f>'📥 Dane SKU'!M9</f>
        <v>0</v>
      </c>
      <c r="E9" s="60">
        <f>'📥 Dane SKU'!G9</f>
        <v>0</v>
      </c>
      <c r="F9" s="38">
        <f>'📥 Dane SKU'!H9+'📥 Dane SKU'!I9</f>
        <v>15.5</v>
      </c>
      <c r="G9" s="53">
        <f>IFERROR('📥 Dane SKU'!L9*'⚙️ Założenia'!C11,0)</f>
        <v>12.6</v>
      </c>
      <c r="H9" s="54">
        <f t="shared" si="0"/>
        <v>-28.1</v>
      </c>
      <c r="I9" s="55">
        <f t="shared" si="1"/>
        <v>0</v>
      </c>
      <c r="J9" s="56">
        <f>IFERROR(H9-IFERROR('📥 Dane SKU'!J9/IFERROR('📥 Dane SKU'!M9,1),0),0)</f>
        <v>-28.1</v>
      </c>
      <c r="K9" s="57">
        <f t="shared" si="2"/>
        <v>0</v>
      </c>
    </row>
    <row r="10" spans="1:11" ht="19.5" customHeight="1" x14ac:dyDescent="0.25">
      <c r="A10" s="49">
        <f>'📥 Dane SKU'!A10</f>
        <v>7</v>
      </c>
      <c r="B10" s="50">
        <f>'📥 Dane SKU'!B10</f>
        <v>0</v>
      </c>
      <c r="C10" s="51">
        <f>'📥 Dane SKU'!F10</f>
        <v>0</v>
      </c>
      <c r="D10" s="52">
        <f>'📥 Dane SKU'!M10</f>
        <v>0</v>
      </c>
      <c r="E10" s="51">
        <f>'📥 Dane SKU'!G10</f>
        <v>0</v>
      </c>
      <c r="F10" s="38">
        <f>'📥 Dane SKU'!H10+'📥 Dane SKU'!I10</f>
        <v>15.5</v>
      </c>
      <c r="G10" s="53">
        <f>IFERROR('📥 Dane SKU'!L10*'⚙️ Założenia'!C11,0)</f>
        <v>12.6</v>
      </c>
      <c r="H10" s="54">
        <f t="shared" si="0"/>
        <v>-28.1</v>
      </c>
      <c r="I10" s="55">
        <f t="shared" si="1"/>
        <v>0</v>
      </c>
      <c r="J10" s="56">
        <f>IFERROR(H10-IFERROR('📥 Dane SKU'!J10/IFERROR('📥 Dane SKU'!M10,1),0),0)</f>
        <v>-28.1</v>
      </c>
      <c r="K10" s="57">
        <f t="shared" si="2"/>
        <v>0</v>
      </c>
    </row>
    <row r="11" spans="1:11" ht="19.5" customHeight="1" x14ac:dyDescent="0.25">
      <c r="A11" s="58">
        <f>'📥 Dane SKU'!A11</f>
        <v>8</v>
      </c>
      <c r="B11" s="59">
        <f>'📥 Dane SKU'!B11</f>
        <v>0</v>
      </c>
      <c r="C11" s="60">
        <f>'📥 Dane SKU'!F11</f>
        <v>0</v>
      </c>
      <c r="D11" s="61">
        <f>'📥 Dane SKU'!M11</f>
        <v>0</v>
      </c>
      <c r="E11" s="60">
        <f>'📥 Dane SKU'!G11</f>
        <v>0</v>
      </c>
      <c r="F11" s="38">
        <f>'📥 Dane SKU'!H11+'📥 Dane SKU'!I11</f>
        <v>15.5</v>
      </c>
      <c r="G11" s="53">
        <f>IFERROR('📥 Dane SKU'!L11*'⚙️ Założenia'!C11,0)</f>
        <v>12.6</v>
      </c>
      <c r="H11" s="54">
        <f t="shared" si="0"/>
        <v>-28.1</v>
      </c>
      <c r="I11" s="55">
        <f t="shared" si="1"/>
        <v>0</v>
      </c>
      <c r="J11" s="56">
        <f>IFERROR(H11-IFERROR('📥 Dane SKU'!J11/IFERROR('📥 Dane SKU'!M11,1),0),0)</f>
        <v>-28.1</v>
      </c>
      <c r="K11" s="57">
        <f t="shared" si="2"/>
        <v>0</v>
      </c>
    </row>
    <row r="12" spans="1:11" ht="19.5" customHeight="1" x14ac:dyDescent="0.25">
      <c r="A12" s="49">
        <f>'📥 Dane SKU'!A12</f>
        <v>9</v>
      </c>
      <c r="B12" s="50">
        <f>'📥 Dane SKU'!B12</f>
        <v>0</v>
      </c>
      <c r="C12" s="51">
        <f>'📥 Dane SKU'!F12</f>
        <v>0</v>
      </c>
      <c r="D12" s="52">
        <f>'📥 Dane SKU'!M12</f>
        <v>0</v>
      </c>
      <c r="E12" s="51">
        <f>'📥 Dane SKU'!G12</f>
        <v>0</v>
      </c>
      <c r="F12" s="38">
        <f>'📥 Dane SKU'!H12+'📥 Dane SKU'!I12</f>
        <v>15.5</v>
      </c>
      <c r="G12" s="53">
        <f>IFERROR('📥 Dane SKU'!L12*'⚙️ Założenia'!C11,0)</f>
        <v>12.6</v>
      </c>
      <c r="H12" s="54">
        <f t="shared" si="0"/>
        <v>-28.1</v>
      </c>
      <c r="I12" s="55">
        <f t="shared" si="1"/>
        <v>0</v>
      </c>
      <c r="J12" s="56">
        <f>IFERROR(H12-IFERROR('📥 Dane SKU'!J12/IFERROR('📥 Dane SKU'!M12,1),0),0)</f>
        <v>-28.1</v>
      </c>
      <c r="K12" s="57">
        <f t="shared" si="2"/>
        <v>0</v>
      </c>
    </row>
    <row r="13" spans="1:11" ht="19.5" customHeight="1" x14ac:dyDescent="0.25">
      <c r="A13" s="58">
        <f>'📥 Dane SKU'!A13</f>
        <v>10</v>
      </c>
      <c r="B13" s="59">
        <f>'📥 Dane SKU'!B13</f>
        <v>0</v>
      </c>
      <c r="C13" s="60">
        <f>'📥 Dane SKU'!F13</f>
        <v>0</v>
      </c>
      <c r="D13" s="61">
        <f>'📥 Dane SKU'!M13</f>
        <v>0</v>
      </c>
      <c r="E13" s="60">
        <f>'📥 Dane SKU'!G13</f>
        <v>0</v>
      </c>
      <c r="F13" s="38">
        <f>'📥 Dane SKU'!H13+'📥 Dane SKU'!I13</f>
        <v>15.5</v>
      </c>
      <c r="G13" s="53">
        <f>IFERROR('📥 Dane SKU'!L13*'⚙️ Założenia'!C11,0)</f>
        <v>12.6</v>
      </c>
      <c r="H13" s="54">
        <f t="shared" si="0"/>
        <v>-28.1</v>
      </c>
      <c r="I13" s="55">
        <f t="shared" si="1"/>
        <v>0</v>
      </c>
      <c r="J13" s="56">
        <f>IFERROR(H13-IFERROR('📥 Dane SKU'!J13/IFERROR('📥 Dane SKU'!M13,1),0),0)</f>
        <v>-28.1</v>
      </c>
      <c r="K13" s="57">
        <f t="shared" si="2"/>
        <v>0</v>
      </c>
    </row>
    <row r="14" spans="1:11" ht="19.5" customHeight="1" x14ac:dyDescent="0.25">
      <c r="A14" s="49">
        <f>'📥 Dane SKU'!A14</f>
        <v>11</v>
      </c>
      <c r="B14" s="50">
        <f>'📥 Dane SKU'!B14</f>
        <v>0</v>
      </c>
      <c r="C14" s="51">
        <f>'📥 Dane SKU'!F14</f>
        <v>0</v>
      </c>
      <c r="D14" s="52">
        <f>'📥 Dane SKU'!M14</f>
        <v>0</v>
      </c>
      <c r="E14" s="51">
        <f>'📥 Dane SKU'!G14</f>
        <v>0</v>
      </c>
      <c r="F14" s="38">
        <f>'📥 Dane SKU'!H14+'📥 Dane SKU'!I14</f>
        <v>15.5</v>
      </c>
      <c r="G14" s="53">
        <f>IFERROR('📥 Dane SKU'!L14*'⚙️ Założenia'!C11,0)</f>
        <v>12.6</v>
      </c>
      <c r="H14" s="54">
        <f t="shared" si="0"/>
        <v>-28.1</v>
      </c>
      <c r="I14" s="55">
        <f t="shared" si="1"/>
        <v>0</v>
      </c>
      <c r="J14" s="56">
        <f>IFERROR(H14-IFERROR('📥 Dane SKU'!J14/IFERROR('📥 Dane SKU'!M14,1),0),0)</f>
        <v>-28.1</v>
      </c>
      <c r="K14" s="57">
        <f t="shared" si="2"/>
        <v>0</v>
      </c>
    </row>
    <row r="15" spans="1:11" ht="19.5" customHeight="1" x14ac:dyDescent="0.25">
      <c r="A15" s="58">
        <f>'📥 Dane SKU'!A15</f>
        <v>12</v>
      </c>
      <c r="B15" s="59">
        <f>'📥 Dane SKU'!B15</f>
        <v>0</v>
      </c>
      <c r="C15" s="60">
        <f>'📥 Dane SKU'!F15</f>
        <v>0</v>
      </c>
      <c r="D15" s="61">
        <f>'📥 Dane SKU'!M15</f>
        <v>0</v>
      </c>
      <c r="E15" s="60">
        <f>'📥 Dane SKU'!G15</f>
        <v>0</v>
      </c>
      <c r="F15" s="38">
        <f>'📥 Dane SKU'!H15+'📥 Dane SKU'!I15</f>
        <v>15.5</v>
      </c>
      <c r="G15" s="53">
        <f>IFERROR('📥 Dane SKU'!L15*'⚙️ Założenia'!C11,0)</f>
        <v>12.6</v>
      </c>
      <c r="H15" s="54">
        <f t="shared" si="0"/>
        <v>-28.1</v>
      </c>
      <c r="I15" s="55">
        <f t="shared" si="1"/>
        <v>0</v>
      </c>
      <c r="J15" s="56">
        <f>IFERROR(H15-IFERROR('📥 Dane SKU'!J15/IFERROR('📥 Dane SKU'!M15,1),0),0)</f>
        <v>-28.1</v>
      </c>
      <c r="K15" s="57">
        <f t="shared" si="2"/>
        <v>0</v>
      </c>
    </row>
    <row r="16" spans="1:11" ht="19.5" customHeight="1" x14ac:dyDescent="0.25">
      <c r="A16" s="49">
        <f>'📥 Dane SKU'!A16</f>
        <v>13</v>
      </c>
      <c r="B16" s="50">
        <f>'📥 Dane SKU'!B16</f>
        <v>0</v>
      </c>
      <c r="C16" s="51">
        <f>'📥 Dane SKU'!F16</f>
        <v>0</v>
      </c>
      <c r="D16" s="52">
        <f>'📥 Dane SKU'!M16</f>
        <v>0</v>
      </c>
      <c r="E16" s="51">
        <f>'📥 Dane SKU'!G16</f>
        <v>0</v>
      </c>
      <c r="F16" s="38">
        <f>'📥 Dane SKU'!H16+'📥 Dane SKU'!I16</f>
        <v>15.5</v>
      </c>
      <c r="G16" s="53">
        <f>IFERROR('📥 Dane SKU'!L16*'⚙️ Założenia'!C11,0)</f>
        <v>12.6</v>
      </c>
      <c r="H16" s="54">
        <f t="shared" si="0"/>
        <v>-28.1</v>
      </c>
      <c r="I16" s="55">
        <f t="shared" si="1"/>
        <v>0</v>
      </c>
      <c r="J16" s="56">
        <f>IFERROR(H16-IFERROR('📥 Dane SKU'!J16/IFERROR('📥 Dane SKU'!M16,1),0),0)</f>
        <v>-28.1</v>
      </c>
      <c r="K16" s="57">
        <f t="shared" si="2"/>
        <v>0</v>
      </c>
    </row>
    <row r="17" spans="1:11" ht="19.5" customHeight="1" x14ac:dyDescent="0.25">
      <c r="A17" s="58">
        <f>'📥 Dane SKU'!A17</f>
        <v>14</v>
      </c>
      <c r="B17" s="59">
        <f>'📥 Dane SKU'!B17</f>
        <v>0</v>
      </c>
      <c r="C17" s="60">
        <f>'📥 Dane SKU'!F17</f>
        <v>0</v>
      </c>
      <c r="D17" s="61">
        <f>'📥 Dane SKU'!M17</f>
        <v>0</v>
      </c>
      <c r="E17" s="60">
        <f>'📥 Dane SKU'!G17</f>
        <v>0</v>
      </c>
      <c r="F17" s="38">
        <f>'📥 Dane SKU'!H17+'📥 Dane SKU'!I17</f>
        <v>15.5</v>
      </c>
      <c r="G17" s="53">
        <f>IFERROR('📥 Dane SKU'!L17*'⚙️ Założenia'!C11,0)</f>
        <v>12.6</v>
      </c>
      <c r="H17" s="54">
        <f t="shared" si="0"/>
        <v>-28.1</v>
      </c>
      <c r="I17" s="55">
        <f t="shared" si="1"/>
        <v>0</v>
      </c>
      <c r="J17" s="56">
        <f>IFERROR(H17-IFERROR('📥 Dane SKU'!J17/IFERROR('📥 Dane SKU'!M17,1),0),0)</f>
        <v>-28.1</v>
      </c>
      <c r="K17" s="57">
        <f t="shared" si="2"/>
        <v>0</v>
      </c>
    </row>
    <row r="18" spans="1:11" ht="19.5" customHeight="1" x14ac:dyDescent="0.25">
      <c r="A18" s="49">
        <f>'📥 Dane SKU'!A18</f>
        <v>15</v>
      </c>
      <c r="B18" s="50">
        <f>'📥 Dane SKU'!B18</f>
        <v>0</v>
      </c>
      <c r="C18" s="51">
        <f>'📥 Dane SKU'!F18</f>
        <v>0</v>
      </c>
      <c r="D18" s="52">
        <f>'📥 Dane SKU'!M18</f>
        <v>0</v>
      </c>
      <c r="E18" s="51">
        <f>'📥 Dane SKU'!G18</f>
        <v>0</v>
      </c>
      <c r="F18" s="38">
        <f>'📥 Dane SKU'!H18+'📥 Dane SKU'!I18</f>
        <v>15.5</v>
      </c>
      <c r="G18" s="53">
        <f>IFERROR('📥 Dane SKU'!L18*'⚙️ Założenia'!C11,0)</f>
        <v>12.6</v>
      </c>
      <c r="H18" s="54">
        <f t="shared" si="0"/>
        <v>-28.1</v>
      </c>
      <c r="I18" s="55">
        <f t="shared" si="1"/>
        <v>0</v>
      </c>
      <c r="J18" s="56">
        <f>IFERROR(H18-IFERROR('📥 Dane SKU'!J18/IFERROR('📥 Dane SKU'!M18,1),0),0)</f>
        <v>-28.1</v>
      </c>
      <c r="K18" s="57">
        <f t="shared" si="2"/>
        <v>0</v>
      </c>
    </row>
    <row r="19" spans="1:11" ht="21.75" customHeight="1" x14ac:dyDescent="0.25">
      <c r="A19" s="62"/>
      <c r="B19" s="62" t="s">
        <v>110</v>
      </c>
      <c r="C19" s="63">
        <f>IFERROR(SUMPRODUCT(C4:C18,D4:D18)/SUM(D4:D18),0)</f>
        <v>65.828403647550005</v>
      </c>
      <c r="D19" s="64">
        <f>SUM(D4:D18)</f>
        <v>185</v>
      </c>
      <c r="E19" s="63">
        <f>IFERROR(SUMPRODUCT(E4:E18,D4:D18)/SUM(D4:D18),0)</f>
        <v>18.081081081081081</v>
      </c>
      <c r="F19" s="63">
        <f>IFERROR(SUMPRODUCT(F4:F18,D4:D18)/SUM(D4:D18),0)</f>
        <v>15.5</v>
      </c>
      <c r="G19" s="63">
        <f>IFERROR(SUMPRODUCT(G4:G18,D4:D18)/SUM(D4:D18),0)</f>
        <v>1.5324324324324323</v>
      </c>
      <c r="H19" s="63">
        <f>IFERROR(SUMPRODUCT(H4:H18,D4:D18)/SUM(D4:D18),0)</f>
        <v>30.714890134036487</v>
      </c>
      <c r="I19" s="65">
        <f>IFERROR(SUMPRODUCT(I4:I18,D4:D18)/SUM(D4:D18),0)</f>
        <v>0.43885212021902081</v>
      </c>
      <c r="J19" s="63">
        <f>IFERROR(SUMPRODUCT(J4:J18,D4:D18)/SUM(D4:D18),0)</f>
        <v>27.093268512414863</v>
      </c>
      <c r="K19" s="65">
        <f>IFERROR(SUMPRODUCT(K4:K18,D4:D18)/SUM(D4:D18),0)</f>
        <v>0.38862115937757108</v>
      </c>
    </row>
  </sheetData>
  <mergeCells count="4">
    <mergeCell ref="A1:K1"/>
    <mergeCell ref="A2:B2"/>
    <mergeCell ref="C2:D2"/>
    <mergeCell ref="E2:G2"/>
  </mergeCells>
  <pageMargins left="0.75" right="0.75" top="1" bottom="1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B2D8B"/>
    <pageSetUpPr fitToPage="1"/>
  </sheetPr>
  <dimension ref="A1:I18"/>
  <sheetViews>
    <sheetView showGridLines="0" zoomScaleNormal="100" workbookViewId="0">
      <pane ySplit="3" topLeftCell="A4" activePane="bottomLeft" state="frozen"/>
      <selection pane="bottomLeft" activeCell="L7" sqref="L7"/>
    </sheetView>
  </sheetViews>
  <sheetFormatPr defaultColWidth="8.7109375" defaultRowHeight="15" x14ac:dyDescent="0.25"/>
  <cols>
    <col min="1" max="1" width="6" customWidth="1"/>
    <col min="2" max="2" width="26.85546875" customWidth="1"/>
    <col min="3" max="7" width="14" customWidth="1"/>
    <col min="8" max="9" width="16" customWidth="1"/>
  </cols>
  <sheetData>
    <row r="1" spans="1:9" ht="27.75" customHeight="1" x14ac:dyDescent="0.25">
      <c r="A1" s="9" t="s">
        <v>111</v>
      </c>
      <c r="B1" s="9"/>
      <c r="C1" s="9"/>
      <c r="D1" s="9"/>
      <c r="E1" s="9"/>
      <c r="F1" s="9"/>
      <c r="G1" s="9"/>
      <c r="H1" s="9"/>
      <c r="I1" s="9"/>
    </row>
    <row r="2" spans="1:9" ht="36" customHeight="1" x14ac:dyDescent="0.25">
      <c r="A2" s="22" t="s">
        <v>71</v>
      </c>
      <c r="B2" s="22" t="s">
        <v>100</v>
      </c>
      <c r="C2" s="22" t="s">
        <v>112</v>
      </c>
      <c r="D2" s="22" t="s">
        <v>102</v>
      </c>
      <c r="E2" s="22" t="s">
        <v>113</v>
      </c>
      <c r="F2" s="22" t="s">
        <v>114</v>
      </c>
      <c r="G2" s="22" t="s">
        <v>115</v>
      </c>
      <c r="H2" s="22" t="s">
        <v>116</v>
      </c>
      <c r="I2" s="22" t="s">
        <v>117</v>
      </c>
    </row>
    <row r="3" spans="1:9" ht="3.75" customHeight="1" x14ac:dyDescent="0.25"/>
    <row r="4" spans="1:9" ht="19.5" customHeight="1" x14ac:dyDescent="0.25">
      <c r="A4" s="49">
        <f>'📥 Dane SKU'!A4</f>
        <v>1</v>
      </c>
      <c r="B4" s="50" t="str">
        <f>'📥 Dane SKU'!B4</f>
        <v>Czapka zimowa — model A</v>
      </c>
      <c r="C4" s="66">
        <f>'📥 Dane SKU'!J4</f>
        <v>150</v>
      </c>
      <c r="D4" s="52">
        <f>'📥 Dane SKU'!M4</f>
        <v>45</v>
      </c>
      <c r="E4" s="67">
        <f t="shared" ref="E4:E18" si="0">IFERROR(C4/IFERROR(D4,1),0)</f>
        <v>3.3333333333333335</v>
      </c>
      <c r="F4" s="66">
        <f>'📥 Dane SKU'!F4</f>
        <v>65.234105691056925</v>
      </c>
      <c r="G4" s="68">
        <f t="shared" ref="G4:G18" si="1">IFERROR(F4/IFERROR(C4,1),0)</f>
        <v>0.43489403794037951</v>
      </c>
      <c r="H4" s="69">
        <f>'📥 Dane SKU'!K4</f>
        <v>4</v>
      </c>
      <c r="I4" s="34" t="str">
        <f t="shared" ref="I4:I18" si="2">IFERROR(IF(G4&gt;=H4,"✅ OK","⚠️ Poniżej celu"),"-")</f>
        <v>⚠️ Poniżej celu</v>
      </c>
    </row>
    <row r="5" spans="1:9" ht="19.5" customHeight="1" x14ac:dyDescent="0.25">
      <c r="A5" s="58">
        <f>'📥 Dane SKU'!A5</f>
        <v>2</v>
      </c>
      <c r="B5" s="59" t="str">
        <f>'📥 Dane SKU'!B5</f>
        <v>Czapka wełniana — model B</v>
      </c>
      <c r="C5" s="70">
        <f>'📥 Dane SKU'!J5</f>
        <v>200</v>
      </c>
      <c r="D5" s="61">
        <f>'📥 Dane SKU'!M5</f>
        <v>30</v>
      </c>
      <c r="E5" s="71">
        <f t="shared" si="0"/>
        <v>6.666666666666667</v>
      </c>
      <c r="F5" s="70">
        <f>'📥 Dane SKU'!F5</f>
        <v>87.223130081300823</v>
      </c>
      <c r="G5" s="72">
        <f t="shared" si="1"/>
        <v>0.43611565040650413</v>
      </c>
      <c r="H5" s="73">
        <f>'📥 Dane SKU'!K5</f>
        <v>5</v>
      </c>
      <c r="I5" s="74" t="str">
        <f t="shared" si="2"/>
        <v>⚠️ Poniżej celu</v>
      </c>
    </row>
    <row r="6" spans="1:9" ht="19.5" customHeight="1" x14ac:dyDescent="0.25">
      <c r="A6" s="49">
        <f>'📥 Dane SKU'!A6</f>
        <v>3</v>
      </c>
      <c r="B6" s="50" t="str">
        <f>'📥 Dane SKU'!B6</f>
        <v>Szalik kaszmirowy</v>
      </c>
      <c r="C6" s="66">
        <f>'📥 Dane SKU'!J6</f>
        <v>180</v>
      </c>
      <c r="D6" s="52">
        <f>'📥 Dane SKU'!M6</f>
        <v>20</v>
      </c>
      <c r="E6" s="67">
        <f t="shared" si="0"/>
        <v>9</v>
      </c>
      <c r="F6" s="66">
        <f>'📥 Dane SKU'!F6</f>
        <v>109.21215447154472</v>
      </c>
      <c r="G6" s="68">
        <f t="shared" si="1"/>
        <v>0.60673419150858177</v>
      </c>
      <c r="H6" s="69">
        <f>'📥 Dane SKU'!K6</f>
        <v>3.5</v>
      </c>
      <c r="I6" s="34" t="str">
        <f t="shared" si="2"/>
        <v>⚠️ Poniżej celu</v>
      </c>
    </row>
    <row r="7" spans="1:9" ht="19.5" customHeight="1" x14ac:dyDescent="0.25">
      <c r="A7" s="58">
        <f>'📥 Dane SKU'!A7</f>
        <v>4</v>
      </c>
      <c r="B7" s="59" t="str">
        <f>'📥 Dane SKU'!B7</f>
        <v>Rękawiczki skórzane</v>
      </c>
      <c r="C7" s="70">
        <f>'📥 Dane SKU'!J7</f>
        <v>80</v>
      </c>
      <c r="D7" s="61">
        <f>'📥 Dane SKU'!M7</f>
        <v>55</v>
      </c>
      <c r="E7" s="71">
        <f t="shared" si="0"/>
        <v>1.4545454545454546</v>
      </c>
      <c r="F7" s="70">
        <f>'📥 Dane SKU'!F7</f>
        <v>57.904430894308952</v>
      </c>
      <c r="G7" s="72">
        <f t="shared" si="1"/>
        <v>0.72380538617886192</v>
      </c>
      <c r="H7" s="73">
        <f>'📥 Dane SKU'!K7</f>
        <v>4</v>
      </c>
      <c r="I7" s="74" t="str">
        <f t="shared" si="2"/>
        <v>⚠️ Poniżej celu</v>
      </c>
    </row>
    <row r="8" spans="1:9" ht="19.5" customHeight="1" x14ac:dyDescent="0.25">
      <c r="A8" s="49">
        <f>'📥 Dane SKU'!A8</f>
        <v>5</v>
      </c>
      <c r="B8" s="50" t="str">
        <f>'📥 Dane SKU'!B8</f>
        <v>Czapka dziecięca</v>
      </c>
      <c r="C8" s="66">
        <f>'📥 Dane SKU'!J8</f>
        <v>60</v>
      </c>
      <c r="D8" s="52">
        <f>'📥 Dane SKU'!M8</f>
        <v>35</v>
      </c>
      <c r="E8" s="67">
        <f t="shared" si="0"/>
        <v>1.7142857142857142</v>
      </c>
      <c r="F8" s="66">
        <f>'📥 Dane SKU'!F8</f>
        <v>35.915406504065039</v>
      </c>
      <c r="G8" s="68">
        <f t="shared" si="1"/>
        <v>0.59859010840108395</v>
      </c>
      <c r="H8" s="69">
        <f>'📥 Dane SKU'!K8</f>
        <v>3</v>
      </c>
      <c r="I8" s="34" t="str">
        <f t="shared" si="2"/>
        <v>⚠️ Poniżej celu</v>
      </c>
    </row>
    <row r="9" spans="1:9" ht="19.5" customHeight="1" x14ac:dyDescent="0.25">
      <c r="A9" s="58">
        <f>'📥 Dane SKU'!A9</f>
        <v>6</v>
      </c>
      <c r="B9" s="59">
        <f>'📥 Dane SKU'!B9</f>
        <v>0</v>
      </c>
      <c r="C9" s="70">
        <f>'📥 Dane SKU'!J9</f>
        <v>0</v>
      </c>
      <c r="D9" s="61">
        <f>'📥 Dane SKU'!M9</f>
        <v>0</v>
      </c>
      <c r="E9" s="71">
        <f t="shared" si="0"/>
        <v>0</v>
      </c>
      <c r="F9" s="70">
        <f>'📥 Dane SKU'!F9</f>
        <v>0</v>
      </c>
      <c r="G9" s="72">
        <f t="shared" si="1"/>
        <v>0</v>
      </c>
      <c r="H9" s="73">
        <f>'📥 Dane SKU'!K9</f>
        <v>4</v>
      </c>
      <c r="I9" s="74" t="str">
        <f t="shared" si="2"/>
        <v>⚠️ Poniżej celu</v>
      </c>
    </row>
    <row r="10" spans="1:9" ht="19.5" customHeight="1" x14ac:dyDescent="0.25">
      <c r="A10" s="49">
        <f>'📥 Dane SKU'!A10</f>
        <v>7</v>
      </c>
      <c r="B10" s="50">
        <f>'📥 Dane SKU'!B10</f>
        <v>0</v>
      </c>
      <c r="C10" s="66">
        <f>'📥 Dane SKU'!J10</f>
        <v>0</v>
      </c>
      <c r="D10" s="52">
        <f>'📥 Dane SKU'!M10</f>
        <v>0</v>
      </c>
      <c r="E10" s="67">
        <f t="shared" si="0"/>
        <v>0</v>
      </c>
      <c r="F10" s="66">
        <f>'📥 Dane SKU'!F10</f>
        <v>0</v>
      </c>
      <c r="G10" s="68">
        <f t="shared" si="1"/>
        <v>0</v>
      </c>
      <c r="H10" s="69">
        <f>'📥 Dane SKU'!K10</f>
        <v>4</v>
      </c>
      <c r="I10" s="34" t="str">
        <f t="shared" si="2"/>
        <v>⚠️ Poniżej celu</v>
      </c>
    </row>
    <row r="11" spans="1:9" ht="19.5" customHeight="1" x14ac:dyDescent="0.25">
      <c r="A11" s="58">
        <f>'📥 Dane SKU'!A11</f>
        <v>8</v>
      </c>
      <c r="B11" s="59">
        <f>'📥 Dane SKU'!B11</f>
        <v>0</v>
      </c>
      <c r="C11" s="70">
        <f>'📥 Dane SKU'!J11</f>
        <v>0</v>
      </c>
      <c r="D11" s="61">
        <f>'📥 Dane SKU'!M11</f>
        <v>0</v>
      </c>
      <c r="E11" s="71">
        <f t="shared" si="0"/>
        <v>0</v>
      </c>
      <c r="F11" s="70">
        <f>'📥 Dane SKU'!F11</f>
        <v>0</v>
      </c>
      <c r="G11" s="72">
        <f t="shared" si="1"/>
        <v>0</v>
      </c>
      <c r="H11" s="73">
        <f>'📥 Dane SKU'!K11</f>
        <v>4</v>
      </c>
      <c r="I11" s="74" t="str">
        <f t="shared" si="2"/>
        <v>⚠️ Poniżej celu</v>
      </c>
    </row>
    <row r="12" spans="1:9" ht="19.5" customHeight="1" x14ac:dyDescent="0.25">
      <c r="A12" s="49">
        <f>'📥 Dane SKU'!A12</f>
        <v>9</v>
      </c>
      <c r="B12" s="50">
        <f>'📥 Dane SKU'!B12</f>
        <v>0</v>
      </c>
      <c r="C12" s="66">
        <f>'📥 Dane SKU'!J12</f>
        <v>0</v>
      </c>
      <c r="D12" s="52">
        <f>'📥 Dane SKU'!M12</f>
        <v>0</v>
      </c>
      <c r="E12" s="67">
        <f t="shared" si="0"/>
        <v>0</v>
      </c>
      <c r="F12" s="66">
        <f>'📥 Dane SKU'!F12</f>
        <v>0</v>
      </c>
      <c r="G12" s="68">
        <f t="shared" si="1"/>
        <v>0</v>
      </c>
      <c r="H12" s="69">
        <f>'📥 Dane SKU'!K12</f>
        <v>4</v>
      </c>
      <c r="I12" s="34" t="str">
        <f t="shared" si="2"/>
        <v>⚠️ Poniżej celu</v>
      </c>
    </row>
    <row r="13" spans="1:9" ht="19.5" customHeight="1" x14ac:dyDescent="0.25">
      <c r="A13" s="58">
        <f>'📥 Dane SKU'!A13</f>
        <v>10</v>
      </c>
      <c r="B13" s="59">
        <f>'📥 Dane SKU'!B13</f>
        <v>0</v>
      </c>
      <c r="C13" s="70">
        <f>'📥 Dane SKU'!J13</f>
        <v>0</v>
      </c>
      <c r="D13" s="61">
        <f>'📥 Dane SKU'!M13</f>
        <v>0</v>
      </c>
      <c r="E13" s="71">
        <f t="shared" si="0"/>
        <v>0</v>
      </c>
      <c r="F13" s="70">
        <f>'📥 Dane SKU'!F13</f>
        <v>0</v>
      </c>
      <c r="G13" s="72">
        <f t="shared" si="1"/>
        <v>0</v>
      </c>
      <c r="H13" s="73">
        <f>'📥 Dane SKU'!K13</f>
        <v>4</v>
      </c>
      <c r="I13" s="74" t="str">
        <f t="shared" si="2"/>
        <v>⚠️ Poniżej celu</v>
      </c>
    </row>
    <row r="14" spans="1:9" ht="19.5" customHeight="1" x14ac:dyDescent="0.25">
      <c r="A14" s="49">
        <f>'📥 Dane SKU'!A14</f>
        <v>11</v>
      </c>
      <c r="B14" s="50">
        <f>'📥 Dane SKU'!B14</f>
        <v>0</v>
      </c>
      <c r="C14" s="66">
        <f>'📥 Dane SKU'!J14</f>
        <v>0</v>
      </c>
      <c r="D14" s="52">
        <f>'📥 Dane SKU'!M14</f>
        <v>0</v>
      </c>
      <c r="E14" s="67">
        <f t="shared" si="0"/>
        <v>0</v>
      </c>
      <c r="F14" s="66">
        <f>'📥 Dane SKU'!F14</f>
        <v>0</v>
      </c>
      <c r="G14" s="68">
        <f t="shared" si="1"/>
        <v>0</v>
      </c>
      <c r="H14" s="69">
        <f>'📥 Dane SKU'!K14</f>
        <v>4</v>
      </c>
      <c r="I14" s="34" t="str">
        <f t="shared" si="2"/>
        <v>⚠️ Poniżej celu</v>
      </c>
    </row>
    <row r="15" spans="1:9" ht="19.5" customHeight="1" x14ac:dyDescent="0.25">
      <c r="A15" s="58">
        <f>'📥 Dane SKU'!A15</f>
        <v>12</v>
      </c>
      <c r="B15" s="59">
        <f>'📥 Dane SKU'!B15</f>
        <v>0</v>
      </c>
      <c r="C15" s="70">
        <f>'📥 Dane SKU'!J15</f>
        <v>0</v>
      </c>
      <c r="D15" s="61">
        <f>'📥 Dane SKU'!M15</f>
        <v>0</v>
      </c>
      <c r="E15" s="71">
        <f t="shared" si="0"/>
        <v>0</v>
      </c>
      <c r="F15" s="70">
        <f>'📥 Dane SKU'!F15</f>
        <v>0</v>
      </c>
      <c r="G15" s="72">
        <f t="shared" si="1"/>
        <v>0</v>
      </c>
      <c r="H15" s="73">
        <f>'📥 Dane SKU'!K15</f>
        <v>4</v>
      </c>
      <c r="I15" s="74" t="str">
        <f t="shared" si="2"/>
        <v>⚠️ Poniżej celu</v>
      </c>
    </row>
    <row r="16" spans="1:9" ht="19.5" customHeight="1" x14ac:dyDescent="0.25">
      <c r="A16" s="49">
        <f>'📥 Dane SKU'!A16</f>
        <v>13</v>
      </c>
      <c r="B16" s="50">
        <f>'📥 Dane SKU'!B16</f>
        <v>0</v>
      </c>
      <c r="C16" s="66">
        <f>'📥 Dane SKU'!J16</f>
        <v>0</v>
      </c>
      <c r="D16" s="52">
        <f>'📥 Dane SKU'!M16</f>
        <v>0</v>
      </c>
      <c r="E16" s="67">
        <f t="shared" si="0"/>
        <v>0</v>
      </c>
      <c r="F16" s="66">
        <f>'📥 Dane SKU'!F16</f>
        <v>0</v>
      </c>
      <c r="G16" s="68">
        <f t="shared" si="1"/>
        <v>0</v>
      </c>
      <c r="H16" s="69">
        <f>'📥 Dane SKU'!K16</f>
        <v>4</v>
      </c>
      <c r="I16" s="34" t="str">
        <f t="shared" si="2"/>
        <v>⚠️ Poniżej celu</v>
      </c>
    </row>
    <row r="17" spans="1:9" ht="19.5" customHeight="1" x14ac:dyDescent="0.25">
      <c r="A17" s="58">
        <f>'📥 Dane SKU'!A17</f>
        <v>14</v>
      </c>
      <c r="B17" s="59">
        <f>'📥 Dane SKU'!B17</f>
        <v>0</v>
      </c>
      <c r="C17" s="70">
        <f>'📥 Dane SKU'!J17</f>
        <v>0</v>
      </c>
      <c r="D17" s="61">
        <f>'📥 Dane SKU'!M17</f>
        <v>0</v>
      </c>
      <c r="E17" s="71">
        <f t="shared" si="0"/>
        <v>0</v>
      </c>
      <c r="F17" s="70">
        <f>'📥 Dane SKU'!F17</f>
        <v>0</v>
      </c>
      <c r="G17" s="72">
        <f t="shared" si="1"/>
        <v>0</v>
      </c>
      <c r="H17" s="73">
        <f>'📥 Dane SKU'!K17</f>
        <v>4</v>
      </c>
      <c r="I17" s="74" t="str">
        <f t="shared" si="2"/>
        <v>⚠️ Poniżej celu</v>
      </c>
    </row>
    <row r="18" spans="1:9" ht="19.5" customHeight="1" x14ac:dyDescent="0.25">
      <c r="A18" s="49">
        <f>'📥 Dane SKU'!A18</f>
        <v>15</v>
      </c>
      <c r="B18" s="50">
        <f>'📥 Dane SKU'!B18</f>
        <v>0</v>
      </c>
      <c r="C18" s="66">
        <f>'📥 Dane SKU'!J18</f>
        <v>0</v>
      </c>
      <c r="D18" s="52">
        <f>'📥 Dane SKU'!M18</f>
        <v>0</v>
      </c>
      <c r="E18" s="67">
        <f t="shared" si="0"/>
        <v>0</v>
      </c>
      <c r="F18" s="66">
        <f>'📥 Dane SKU'!F18</f>
        <v>0</v>
      </c>
      <c r="G18" s="68">
        <f t="shared" si="1"/>
        <v>0</v>
      </c>
      <c r="H18" s="69">
        <f>'📥 Dane SKU'!K18</f>
        <v>4</v>
      </c>
      <c r="I18" s="34" t="str">
        <f t="shared" si="2"/>
        <v>⚠️ Poniżej celu</v>
      </c>
    </row>
  </sheetData>
  <mergeCells count="1">
    <mergeCell ref="A1:I1"/>
  </mergeCells>
  <pageMargins left="0.75" right="0.75" top="1" bottom="1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2B21"/>
    <pageSetUpPr fitToPage="1"/>
  </sheetPr>
  <dimension ref="A1:I19"/>
  <sheetViews>
    <sheetView showGridLines="0" zoomScaleNormal="100" workbookViewId="0">
      <pane ySplit="3" topLeftCell="A4" activePane="bottomLeft" state="frozen"/>
      <selection pane="bottomLeft" activeCell="K23" sqref="K23"/>
    </sheetView>
  </sheetViews>
  <sheetFormatPr defaultColWidth="8.7109375" defaultRowHeight="15" x14ac:dyDescent="0.25"/>
  <cols>
    <col min="1" max="1" width="6" customWidth="1"/>
    <col min="2" max="2" width="29.140625" customWidth="1"/>
    <col min="3" max="5" width="14" customWidth="1"/>
    <col min="6" max="6" width="13.7109375" customWidth="1"/>
    <col min="7" max="7" width="14" customWidth="1"/>
    <col min="8" max="8" width="20.28515625" customWidth="1"/>
    <col min="9" max="9" width="22.85546875" customWidth="1"/>
  </cols>
  <sheetData>
    <row r="1" spans="1:9" ht="27.75" customHeight="1" x14ac:dyDescent="0.25">
      <c r="A1" s="9" t="s">
        <v>118</v>
      </c>
      <c r="B1" s="9"/>
      <c r="C1" s="9"/>
      <c r="D1" s="9"/>
      <c r="E1" s="9"/>
      <c r="F1" s="9"/>
      <c r="G1" s="9"/>
      <c r="H1" s="9"/>
      <c r="I1" s="9"/>
    </row>
    <row r="2" spans="1:9" ht="36" customHeight="1" x14ac:dyDescent="0.25">
      <c r="A2" s="75" t="s">
        <v>71</v>
      </c>
      <c r="B2" s="75" t="s">
        <v>100</v>
      </c>
      <c r="C2" s="75" t="s">
        <v>102</v>
      </c>
      <c r="D2" s="75" t="s">
        <v>119</v>
      </c>
      <c r="E2" s="75" t="s">
        <v>120</v>
      </c>
      <c r="F2" s="75" t="s">
        <v>121</v>
      </c>
      <c r="G2" s="75" t="s">
        <v>122</v>
      </c>
      <c r="H2" s="75" t="s">
        <v>123</v>
      </c>
      <c r="I2" s="75" t="s">
        <v>124</v>
      </c>
    </row>
    <row r="3" spans="1:9" ht="3.75" customHeight="1" x14ac:dyDescent="0.25"/>
    <row r="4" spans="1:9" ht="19.5" customHeight="1" x14ac:dyDescent="0.25">
      <c r="A4" s="49">
        <f>'📥 Dane SKU'!A4</f>
        <v>1</v>
      </c>
      <c r="B4" s="50" t="str">
        <f>'📥 Dane SKU'!B4</f>
        <v>Czapka zimowa — model A</v>
      </c>
      <c r="C4" s="52">
        <f>'📥 Dane SKU'!M4</f>
        <v>45</v>
      </c>
      <c r="D4" s="76">
        <f>'📥 Dane SKU'!L4</f>
        <v>0.1</v>
      </c>
      <c r="E4" s="77">
        <f t="shared" ref="E4:E18" si="0">IFERROR(ROUND(C4*D4,0),0)</f>
        <v>5</v>
      </c>
      <c r="F4" s="66">
        <f>'⚙️ Założenia'!C11</f>
        <v>18</v>
      </c>
      <c r="G4" s="67">
        <f t="shared" ref="G4:G18" si="1">IFERROR(E4*F4,0)</f>
        <v>90</v>
      </c>
      <c r="H4" s="78">
        <f>'⚙️ Założenia'!C28</f>
        <v>0</v>
      </c>
      <c r="I4" s="67">
        <f>IFERROR(E4*(1-H4)*'📥 Dane SKU'!F4,0)</f>
        <v>326.17052845528463</v>
      </c>
    </row>
    <row r="5" spans="1:9" ht="19.5" customHeight="1" x14ac:dyDescent="0.25">
      <c r="A5" s="58">
        <f>'📥 Dane SKU'!A5</f>
        <v>2</v>
      </c>
      <c r="B5" s="59" t="str">
        <f>'📥 Dane SKU'!B5</f>
        <v>Czapka wełniana — model B</v>
      </c>
      <c r="C5" s="61">
        <f>'📥 Dane SKU'!M5</f>
        <v>30</v>
      </c>
      <c r="D5" s="79">
        <f>'📥 Dane SKU'!L5</f>
        <v>0.08</v>
      </c>
      <c r="E5" s="80">
        <f t="shared" si="0"/>
        <v>2</v>
      </c>
      <c r="F5" s="70">
        <f>'⚙️ Założenia'!C11</f>
        <v>18</v>
      </c>
      <c r="G5" s="71">
        <f t="shared" si="1"/>
        <v>36</v>
      </c>
      <c r="H5" s="81">
        <f>'⚙️ Założenia'!C28</f>
        <v>0</v>
      </c>
      <c r="I5" s="71">
        <f>IFERROR(E5*(1-H5)*'📥 Dane SKU'!F5,0)</f>
        <v>174.44626016260165</v>
      </c>
    </row>
    <row r="6" spans="1:9" ht="19.5" customHeight="1" x14ac:dyDescent="0.25">
      <c r="A6" s="49">
        <f>'📥 Dane SKU'!A6</f>
        <v>3</v>
      </c>
      <c r="B6" s="50" t="str">
        <f>'📥 Dane SKU'!B6</f>
        <v>Szalik kaszmirowy</v>
      </c>
      <c r="C6" s="52">
        <f>'📥 Dane SKU'!M6</f>
        <v>20</v>
      </c>
      <c r="D6" s="76">
        <f>'📥 Dane SKU'!L6</f>
        <v>0.12</v>
      </c>
      <c r="E6" s="77">
        <f t="shared" si="0"/>
        <v>2</v>
      </c>
      <c r="F6" s="66">
        <f>'⚙️ Założenia'!C11</f>
        <v>18</v>
      </c>
      <c r="G6" s="67">
        <f t="shared" si="1"/>
        <v>36</v>
      </c>
      <c r="H6" s="78">
        <f>'⚙️ Założenia'!C28</f>
        <v>0</v>
      </c>
      <c r="I6" s="67">
        <f>IFERROR(E6*(1-H6)*'📥 Dane SKU'!F6,0)</f>
        <v>218.42430894308944</v>
      </c>
    </row>
    <row r="7" spans="1:9" ht="19.5" customHeight="1" x14ac:dyDescent="0.25">
      <c r="A7" s="58">
        <f>'📥 Dane SKU'!A7</f>
        <v>4</v>
      </c>
      <c r="B7" s="59" t="str">
        <f>'📥 Dane SKU'!B7</f>
        <v>Rękawiczki skórzane</v>
      </c>
      <c r="C7" s="61">
        <f>'📥 Dane SKU'!M7</f>
        <v>55</v>
      </c>
      <c r="D7" s="79">
        <f>'📥 Dane SKU'!L7</f>
        <v>0.06</v>
      </c>
      <c r="E7" s="80">
        <f t="shared" si="0"/>
        <v>3</v>
      </c>
      <c r="F7" s="70">
        <f>'⚙️ Założenia'!C11</f>
        <v>18</v>
      </c>
      <c r="G7" s="71">
        <f t="shared" si="1"/>
        <v>54</v>
      </c>
      <c r="H7" s="81">
        <f>'⚙️ Założenia'!C28</f>
        <v>0</v>
      </c>
      <c r="I7" s="71">
        <f>IFERROR(E7*(1-H7)*'📥 Dane SKU'!F7,0)</f>
        <v>173.71329268292686</v>
      </c>
    </row>
    <row r="8" spans="1:9" ht="19.5" customHeight="1" x14ac:dyDescent="0.25">
      <c r="A8" s="49">
        <f>'📥 Dane SKU'!A8</f>
        <v>5</v>
      </c>
      <c r="B8" s="50" t="str">
        <f>'📥 Dane SKU'!B8</f>
        <v>Czapka dziecięca</v>
      </c>
      <c r="C8" s="52">
        <f>'📥 Dane SKU'!M8</f>
        <v>35</v>
      </c>
      <c r="D8" s="76">
        <f>'📥 Dane SKU'!L8</f>
        <v>0.09</v>
      </c>
      <c r="E8" s="77">
        <f t="shared" si="0"/>
        <v>3</v>
      </c>
      <c r="F8" s="66">
        <f>'⚙️ Założenia'!C11</f>
        <v>18</v>
      </c>
      <c r="G8" s="67">
        <f t="shared" si="1"/>
        <v>54</v>
      </c>
      <c r="H8" s="78">
        <f>'⚙️ Założenia'!C28</f>
        <v>0</v>
      </c>
      <c r="I8" s="67">
        <f>IFERROR(E8*(1-H8)*'📥 Dane SKU'!F8,0)</f>
        <v>107.74621951219513</v>
      </c>
    </row>
    <row r="9" spans="1:9" ht="19.5" customHeight="1" x14ac:dyDescent="0.25">
      <c r="A9" s="58">
        <f>'📥 Dane SKU'!A9</f>
        <v>6</v>
      </c>
      <c r="B9" s="59">
        <f>'📥 Dane SKU'!B9</f>
        <v>0</v>
      </c>
      <c r="C9" s="61">
        <f>'📥 Dane SKU'!M9</f>
        <v>0</v>
      </c>
      <c r="D9" s="79">
        <f>'📥 Dane SKU'!L9</f>
        <v>0.7</v>
      </c>
      <c r="E9" s="80">
        <f t="shared" si="0"/>
        <v>0</v>
      </c>
      <c r="F9" s="70">
        <f>'⚙️ Założenia'!C11</f>
        <v>18</v>
      </c>
      <c r="G9" s="71">
        <f t="shared" si="1"/>
        <v>0</v>
      </c>
      <c r="H9" s="81">
        <f>'⚙️ Założenia'!C28</f>
        <v>0</v>
      </c>
      <c r="I9" s="71">
        <f>IFERROR(E9*(1-H9)*'📥 Dane SKU'!F9,0)</f>
        <v>0</v>
      </c>
    </row>
    <row r="10" spans="1:9" ht="19.5" customHeight="1" x14ac:dyDescent="0.25">
      <c r="A10" s="49">
        <f>'📥 Dane SKU'!A10</f>
        <v>7</v>
      </c>
      <c r="B10" s="50">
        <f>'📥 Dane SKU'!B10</f>
        <v>0</v>
      </c>
      <c r="C10" s="52">
        <f>'📥 Dane SKU'!M10</f>
        <v>0</v>
      </c>
      <c r="D10" s="76">
        <f>'📥 Dane SKU'!L10</f>
        <v>0.7</v>
      </c>
      <c r="E10" s="77">
        <f t="shared" si="0"/>
        <v>0</v>
      </c>
      <c r="F10" s="66">
        <f>'⚙️ Założenia'!C11</f>
        <v>18</v>
      </c>
      <c r="G10" s="67">
        <f t="shared" si="1"/>
        <v>0</v>
      </c>
      <c r="H10" s="78">
        <f>'⚙️ Założenia'!C28</f>
        <v>0</v>
      </c>
      <c r="I10" s="67">
        <f>IFERROR(E10*(1-H10)*'📥 Dane SKU'!F10,0)</f>
        <v>0</v>
      </c>
    </row>
    <row r="11" spans="1:9" ht="19.5" customHeight="1" x14ac:dyDescent="0.25">
      <c r="A11" s="58">
        <f>'📥 Dane SKU'!A11</f>
        <v>8</v>
      </c>
      <c r="B11" s="59">
        <f>'📥 Dane SKU'!B11</f>
        <v>0</v>
      </c>
      <c r="C11" s="61">
        <f>'📥 Dane SKU'!M11</f>
        <v>0</v>
      </c>
      <c r="D11" s="79">
        <f>'📥 Dane SKU'!L11</f>
        <v>0.7</v>
      </c>
      <c r="E11" s="80">
        <f t="shared" si="0"/>
        <v>0</v>
      </c>
      <c r="F11" s="70">
        <f>'⚙️ Założenia'!C11</f>
        <v>18</v>
      </c>
      <c r="G11" s="71">
        <f t="shared" si="1"/>
        <v>0</v>
      </c>
      <c r="H11" s="81">
        <f>'⚙️ Założenia'!C28</f>
        <v>0</v>
      </c>
      <c r="I11" s="71">
        <f>IFERROR(E11*(1-H11)*'📥 Dane SKU'!F11,0)</f>
        <v>0</v>
      </c>
    </row>
    <row r="12" spans="1:9" ht="19.5" customHeight="1" x14ac:dyDescent="0.25">
      <c r="A12" s="49">
        <f>'📥 Dane SKU'!A12</f>
        <v>9</v>
      </c>
      <c r="B12" s="50">
        <f>'📥 Dane SKU'!B12</f>
        <v>0</v>
      </c>
      <c r="C12" s="52">
        <f>'📥 Dane SKU'!M12</f>
        <v>0</v>
      </c>
      <c r="D12" s="76">
        <f>'📥 Dane SKU'!L12</f>
        <v>0.7</v>
      </c>
      <c r="E12" s="77">
        <f t="shared" si="0"/>
        <v>0</v>
      </c>
      <c r="F12" s="66">
        <f>'⚙️ Założenia'!C11</f>
        <v>18</v>
      </c>
      <c r="G12" s="67">
        <f t="shared" si="1"/>
        <v>0</v>
      </c>
      <c r="H12" s="78">
        <f>'⚙️ Założenia'!C28</f>
        <v>0</v>
      </c>
      <c r="I12" s="67">
        <f>IFERROR(E12*(1-H12)*'📥 Dane SKU'!F12,0)</f>
        <v>0</v>
      </c>
    </row>
    <row r="13" spans="1:9" ht="19.5" customHeight="1" x14ac:dyDescent="0.25">
      <c r="A13" s="58">
        <f>'📥 Dane SKU'!A13</f>
        <v>10</v>
      </c>
      <c r="B13" s="59">
        <f>'📥 Dane SKU'!B13</f>
        <v>0</v>
      </c>
      <c r="C13" s="61">
        <f>'📥 Dane SKU'!M13</f>
        <v>0</v>
      </c>
      <c r="D13" s="79">
        <f>'📥 Dane SKU'!L13</f>
        <v>0.7</v>
      </c>
      <c r="E13" s="80">
        <f t="shared" si="0"/>
        <v>0</v>
      </c>
      <c r="F13" s="70">
        <f>'⚙️ Założenia'!C11</f>
        <v>18</v>
      </c>
      <c r="G13" s="71">
        <f t="shared" si="1"/>
        <v>0</v>
      </c>
      <c r="H13" s="81">
        <f>'⚙️ Założenia'!C28</f>
        <v>0</v>
      </c>
      <c r="I13" s="71">
        <f>IFERROR(E13*(1-H13)*'📥 Dane SKU'!F13,0)</f>
        <v>0</v>
      </c>
    </row>
    <row r="14" spans="1:9" ht="19.5" customHeight="1" x14ac:dyDescent="0.25">
      <c r="A14" s="49">
        <f>'📥 Dane SKU'!A14</f>
        <v>11</v>
      </c>
      <c r="B14" s="50">
        <f>'📥 Dane SKU'!B14</f>
        <v>0</v>
      </c>
      <c r="C14" s="52">
        <f>'📥 Dane SKU'!M14</f>
        <v>0</v>
      </c>
      <c r="D14" s="76">
        <f>'📥 Dane SKU'!L14</f>
        <v>0.7</v>
      </c>
      <c r="E14" s="77">
        <f t="shared" si="0"/>
        <v>0</v>
      </c>
      <c r="F14" s="66">
        <f>'⚙️ Założenia'!C11</f>
        <v>18</v>
      </c>
      <c r="G14" s="67">
        <f t="shared" si="1"/>
        <v>0</v>
      </c>
      <c r="H14" s="78">
        <f>'⚙️ Założenia'!C28</f>
        <v>0</v>
      </c>
      <c r="I14" s="67">
        <f>IFERROR(E14*(1-H14)*'📥 Dane SKU'!F14,0)</f>
        <v>0</v>
      </c>
    </row>
    <row r="15" spans="1:9" ht="19.5" customHeight="1" x14ac:dyDescent="0.25">
      <c r="A15" s="58">
        <f>'📥 Dane SKU'!A15</f>
        <v>12</v>
      </c>
      <c r="B15" s="59">
        <f>'📥 Dane SKU'!B15</f>
        <v>0</v>
      </c>
      <c r="C15" s="61">
        <f>'📥 Dane SKU'!M15</f>
        <v>0</v>
      </c>
      <c r="D15" s="79">
        <f>'📥 Dane SKU'!L15</f>
        <v>0.7</v>
      </c>
      <c r="E15" s="80">
        <f t="shared" si="0"/>
        <v>0</v>
      </c>
      <c r="F15" s="70">
        <f>'⚙️ Założenia'!C11</f>
        <v>18</v>
      </c>
      <c r="G15" s="71">
        <f t="shared" si="1"/>
        <v>0</v>
      </c>
      <c r="H15" s="81">
        <f>'⚙️ Założenia'!C28</f>
        <v>0</v>
      </c>
      <c r="I15" s="71">
        <f>IFERROR(E15*(1-H15)*'📥 Dane SKU'!F15,0)</f>
        <v>0</v>
      </c>
    </row>
    <row r="16" spans="1:9" ht="19.5" customHeight="1" x14ac:dyDescent="0.25">
      <c r="A16" s="49">
        <f>'📥 Dane SKU'!A16</f>
        <v>13</v>
      </c>
      <c r="B16" s="50">
        <f>'📥 Dane SKU'!B16</f>
        <v>0</v>
      </c>
      <c r="C16" s="52">
        <f>'📥 Dane SKU'!M16</f>
        <v>0</v>
      </c>
      <c r="D16" s="76">
        <f>'📥 Dane SKU'!L16</f>
        <v>0.7</v>
      </c>
      <c r="E16" s="77">
        <f t="shared" si="0"/>
        <v>0</v>
      </c>
      <c r="F16" s="66">
        <f>'⚙️ Założenia'!C11</f>
        <v>18</v>
      </c>
      <c r="G16" s="67">
        <f t="shared" si="1"/>
        <v>0</v>
      </c>
      <c r="H16" s="78">
        <f>'⚙️ Założenia'!C28</f>
        <v>0</v>
      </c>
      <c r="I16" s="67">
        <f>IFERROR(E16*(1-H16)*'📥 Dane SKU'!F16,0)</f>
        <v>0</v>
      </c>
    </row>
    <row r="17" spans="1:9" ht="19.5" customHeight="1" x14ac:dyDescent="0.25">
      <c r="A17" s="58">
        <f>'📥 Dane SKU'!A17</f>
        <v>14</v>
      </c>
      <c r="B17" s="59">
        <f>'📥 Dane SKU'!B17</f>
        <v>0</v>
      </c>
      <c r="C17" s="61">
        <f>'📥 Dane SKU'!M17</f>
        <v>0</v>
      </c>
      <c r="D17" s="79">
        <f>'📥 Dane SKU'!L17</f>
        <v>0.7</v>
      </c>
      <c r="E17" s="80">
        <f t="shared" si="0"/>
        <v>0</v>
      </c>
      <c r="F17" s="70">
        <f>'⚙️ Założenia'!C11</f>
        <v>18</v>
      </c>
      <c r="G17" s="71">
        <f t="shared" si="1"/>
        <v>0</v>
      </c>
      <c r="H17" s="81">
        <f>'⚙️ Założenia'!C28</f>
        <v>0</v>
      </c>
      <c r="I17" s="71">
        <f>IFERROR(E17*(1-H17)*'📥 Dane SKU'!F17,0)</f>
        <v>0</v>
      </c>
    </row>
    <row r="18" spans="1:9" ht="19.5" customHeight="1" x14ac:dyDescent="0.25">
      <c r="A18" s="49">
        <f>'📥 Dane SKU'!A18</f>
        <v>15</v>
      </c>
      <c r="B18" s="50">
        <f>'📥 Dane SKU'!B18</f>
        <v>0</v>
      </c>
      <c r="C18" s="52">
        <f>'📥 Dane SKU'!M18</f>
        <v>0</v>
      </c>
      <c r="D18" s="76">
        <f>'📥 Dane SKU'!L18</f>
        <v>0.7</v>
      </c>
      <c r="E18" s="77">
        <f t="shared" si="0"/>
        <v>0</v>
      </c>
      <c r="F18" s="66">
        <f>'⚙️ Założenia'!C11</f>
        <v>18</v>
      </c>
      <c r="G18" s="67">
        <f t="shared" si="1"/>
        <v>0</v>
      </c>
      <c r="H18" s="78">
        <f>'⚙️ Założenia'!C28</f>
        <v>0</v>
      </c>
      <c r="I18" s="67">
        <f>IFERROR(E18*(1-H18)*'📥 Dane SKU'!F18,0)</f>
        <v>0</v>
      </c>
    </row>
    <row r="19" spans="1:9" ht="21.75" customHeight="1" x14ac:dyDescent="0.25">
      <c r="A19" s="75"/>
      <c r="B19" s="75" t="s">
        <v>125</v>
      </c>
      <c r="C19" s="82">
        <f>SUM(C4:C18)</f>
        <v>185</v>
      </c>
      <c r="D19" s="83">
        <f>IFERROR(SUMPRODUCT(C4:C18,D4:D18)/SUM(C4:C18),0)</f>
        <v>8.513513513513514E-2</v>
      </c>
      <c r="E19" s="82">
        <f>SUM(E4:E18)</f>
        <v>15</v>
      </c>
      <c r="F19" s="75"/>
      <c r="G19" s="84">
        <f>SUM(G4:G18)</f>
        <v>270</v>
      </c>
      <c r="H19" s="75"/>
      <c r="I19" s="84">
        <f>SUM(I4:I18)</f>
        <v>1000.5006097560977</v>
      </c>
    </row>
  </sheetData>
  <mergeCells count="1">
    <mergeCell ref="A1:I1"/>
  </mergeCells>
  <pageMargins left="0.75" right="0.75" top="1" bottom="1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7950B"/>
    <pageSetUpPr fitToPage="1"/>
  </sheetPr>
  <dimension ref="A1:I27"/>
  <sheetViews>
    <sheetView showGridLines="0" zoomScaleNormal="100" workbookViewId="0">
      <pane ySplit="3" topLeftCell="A4" activePane="bottomLeft" state="frozen"/>
      <selection pane="bottomLeft" activeCell="L11" sqref="L11"/>
    </sheetView>
  </sheetViews>
  <sheetFormatPr defaultColWidth="8.7109375" defaultRowHeight="15" x14ac:dyDescent="0.25"/>
  <cols>
    <col min="1" max="1" width="7" customWidth="1"/>
    <col min="2" max="3" width="27.5703125" customWidth="1"/>
    <col min="4" max="7" width="14" customWidth="1"/>
    <col min="8" max="8" width="16" customWidth="1"/>
    <col min="9" max="9" width="8" customWidth="1"/>
  </cols>
  <sheetData>
    <row r="1" spans="1:9" ht="27.75" customHeight="1" x14ac:dyDescent="0.25">
      <c r="A1" s="9" t="s">
        <v>126</v>
      </c>
      <c r="B1" s="9"/>
      <c r="C1" s="9"/>
      <c r="D1" s="9"/>
      <c r="E1" s="9"/>
      <c r="F1" s="9"/>
      <c r="G1" s="9"/>
      <c r="H1" s="9"/>
      <c r="I1" s="9"/>
    </row>
    <row r="2" spans="1:9" ht="36" customHeight="1" x14ac:dyDescent="0.25">
      <c r="A2" s="85" t="s">
        <v>127</v>
      </c>
      <c r="B2" s="85" t="s">
        <v>100</v>
      </c>
      <c r="C2" s="85" t="s">
        <v>108</v>
      </c>
      <c r="D2" s="85" t="s">
        <v>109</v>
      </c>
      <c r="E2" s="85" t="s">
        <v>128</v>
      </c>
      <c r="F2" s="85" t="s">
        <v>129</v>
      </c>
      <c r="G2" s="85" t="s">
        <v>130</v>
      </c>
      <c r="H2" s="85" t="s">
        <v>131</v>
      </c>
      <c r="I2" s="85" t="s">
        <v>132</v>
      </c>
    </row>
    <row r="3" spans="1:9" ht="3.75" customHeight="1" x14ac:dyDescent="0.25"/>
    <row r="4" spans="1:9" ht="19.5" customHeight="1" x14ac:dyDescent="0.25">
      <c r="A4" s="34">
        <v>1</v>
      </c>
      <c r="B4" s="50" t="str">
        <f>'📊 CM1 i CM2'!B4</f>
        <v>Czapka zimowa — model A</v>
      </c>
      <c r="C4" s="86">
        <f>'📊 CM1 i CM2'!J4</f>
        <v>26.600772357723592</v>
      </c>
      <c r="D4" s="87">
        <f>'📊 CM1 i CM2'!K4</f>
        <v>0.40777400220219995</v>
      </c>
      <c r="E4" s="54">
        <f>IFERROR(C4*'📥 Dane SKU'!M4,0)</f>
        <v>1197.0347560975617</v>
      </c>
      <c r="F4" s="51">
        <f>IFERROR('📥 Dane SKU'!F4*'📥 Dane SKU'!M4,0)</f>
        <v>2935.5347560975615</v>
      </c>
      <c r="G4" s="51">
        <f>'📥 Dane SKU'!J4</f>
        <v>150</v>
      </c>
      <c r="H4" s="34" t="str">
        <f t="shared" ref="H4:H18" si="0">IFERROR(IF(D4&gt;0.3,"🌟 Gwiazda",IF(D4&gt;0.15,"✅ Dobry",IF(D4&gt;0,"⚠️ Słaby","❌ Strata"))),"—")</f>
        <v>🌟 Gwiazda</v>
      </c>
      <c r="I4" s="52">
        <f>'📥 Dane SKU'!M4</f>
        <v>45</v>
      </c>
    </row>
    <row r="5" spans="1:9" ht="19.5" customHeight="1" x14ac:dyDescent="0.25">
      <c r="A5" s="74">
        <v>2</v>
      </c>
      <c r="B5" s="59" t="str">
        <f>'📊 CM1 i CM2'!B5</f>
        <v>Czapka wełniana — model B</v>
      </c>
      <c r="C5" s="88">
        <f>'📊 CM1 i CM2'!J5</f>
        <v>41.616463414634161</v>
      </c>
      <c r="D5" s="89">
        <f>'📊 CM1 i CM2'!K5</f>
        <v>0.47712646147694293</v>
      </c>
      <c r="E5" s="54">
        <f>IFERROR(C5*'📥 Dane SKU'!M5,0)</f>
        <v>1248.4939024390249</v>
      </c>
      <c r="F5" s="60">
        <f>IFERROR('📥 Dane SKU'!F5*'📥 Dane SKU'!M5,0)</f>
        <v>2616.6939024390249</v>
      </c>
      <c r="G5" s="60">
        <f>'📥 Dane SKU'!J5</f>
        <v>200</v>
      </c>
      <c r="H5" s="74" t="str">
        <f t="shared" si="0"/>
        <v>🌟 Gwiazda</v>
      </c>
      <c r="I5" s="61">
        <f>'📥 Dane SKU'!M5</f>
        <v>30</v>
      </c>
    </row>
    <row r="6" spans="1:9" ht="19.5" customHeight="1" x14ac:dyDescent="0.25">
      <c r="A6" s="34">
        <v>3</v>
      </c>
      <c r="B6" s="50" t="str">
        <f>'📊 CM1 i CM2'!B6</f>
        <v>Szalik kaszmirowy</v>
      </c>
      <c r="C6" s="86">
        <f>'📊 CM1 i CM2'!J6</f>
        <v>47.552154471544725</v>
      </c>
      <c r="D6" s="87">
        <f>'📊 CM1 i CM2'!K6</f>
        <v>0.43541082676777026</v>
      </c>
      <c r="E6" s="54">
        <f>IFERROR(C6*'📥 Dane SKU'!M6,0)</f>
        <v>951.0430894308945</v>
      </c>
      <c r="F6" s="51">
        <f>IFERROR('📥 Dane SKU'!F6*'📥 Dane SKU'!M6,0)</f>
        <v>2184.2430894308945</v>
      </c>
      <c r="G6" s="51">
        <f>'📥 Dane SKU'!J6</f>
        <v>180</v>
      </c>
      <c r="H6" s="34" t="str">
        <f t="shared" si="0"/>
        <v>🌟 Gwiazda</v>
      </c>
      <c r="I6" s="52">
        <f>'📥 Dane SKU'!M6</f>
        <v>20</v>
      </c>
    </row>
    <row r="7" spans="1:9" ht="19.5" customHeight="1" x14ac:dyDescent="0.25">
      <c r="A7" s="74">
        <v>4</v>
      </c>
      <c r="B7" s="59" t="str">
        <f>'📊 CM1 i CM2'!B7</f>
        <v>Rękawiczki skórzane</v>
      </c>
      <c r="C7" s="88">
        <f>'📊 CM1 i CM2'!J7</f>
        <v>24.8698854397635</v>
      </c>
      <c r="D7" s="89">
        <f>'📊 CM1 i CM2'!K7</f>
        <v>0.42949883205238099</v>
      </c>
      <c r="E7" s="54">
        <f>IFERROR(C7*'📥 Dane SKU'!M7,0)</f>
        <v>1367.8436991869926</v>
      </c>
      <c r="F7" s="60">
        <f>IFERROR('📥 Dane SKU'!F7*'📥 Dane SKU'!M7,0)</f>
        <v>3184.7436991869922</v>
      </c>
      <c r="G7" s="60">
        <f>'📥 Dane SKU'!J7</f>
        <v>80</v>
      </c>
      <c r="H7" s="74" t="str">
        <f t="shared" si="0"/>
        <v>🌟 Gwiazda</v>
      </c>
      <c r="I7" s="61">
        <f>'📥 Dane SKU'!M7</f>
        <v>55</v>
      </c>
    </row>
    <row r="8" spans="1:9" ht="19.5" customHeight="1" x14ac:dyDescent="0.25">
      <c r="A8" s="34">
        <v>5</v>
      </c>
      <c r="B8" s="50" t="str">
        <f>'📊 CM1 i CM2'!B8</f>
        <v>Czapka dziecięca</v>
      </c>
      <c r="C8" s="86">
        <f>'📊 CM1 i CM2'!J8</f>
        <v>7.0811207897793258</v>
      </c>
      <c r="D8" s="87">
        <f>'📊 CM1 i CM2'!K8</f>
        <v>0.19716109266305695</v>
      </c>
      <c r="E8" s="54">
        <f>IFERROR(C8*'📥 Dane SKU'!M8,0)</f>
        <v>247.8392276422764</v>
      </c>
      <c r="F8" s="51">
        <f>IFERROR('📥 Dane SKU'!F8*'📥 Dane SKU'!M8,0)</f>
        <v>1257.0392276422763</v>
      </c>
      <c r="G8" s="51">
        <f>'📥 Dane SKU'!J8</f>
        <v>60</v>
      </c>
      <c r="H8" s="34" t="str">
        <f t="shared" si="0"/>
        <v>✅ Dobry</v>
      </c>
      <c r="I8" s="52">
        <f>'📥 Dane SKU'!M8</f>
        <v>35</v>
      </c>
    </row>
    <row r="9" spans="1:9" ht="19.5" customHeight="1" x14ac:dyDescent="0.25">
      <c r="A9" s="74">
        <v>6</v>
      </c>
      <c r="B9" s="59">
        <f>'📊 CM1 i CM2'!B9</f>
        <v>0</v>
      </c>
      <c r="C9" s="88">
        <f>'📊 CM1 i CM2'!J9</f>
        <v>-28.1</v>
      </c>
      <c r="D9" s="89">
        <f>'📊 CM1 i CM2'!K9</f>
        <v>0</v>
      </c>
      <c r="E9" s="54">
        <f>IFERROR(C9*'📥 Dane SKU'!M9,0)</f>
        <v>0</v>
      </c>
      <c r="F9" s="60">
        <f>IFERROR('📥 Dane SKU'!F9*'📥 Dane SKU'!M9,0)</f>
        <v>0</v>
      </c>
      <c r="G9" s="60">
        <f>'📥 Dane SKU'!J9</f>
        <v>0</v>
      </c>
      <c r="H9" s="74" t="str">
        <f t="shared" si="0"/>
        <v>❌ Strata</v>
      </c>
      <c r="I9" s="61">
        <f>'📥 Dane SKU'!M9</f>
        <v>0</v>
      </c>
    </row>
    <row r="10" spans="1:9" ht="19.5" customHeight="1" x14ac:dyDescent="0.25">
      <c r="A10" s="34">
        <v>7</v>
      </c>
      <c r="B10" s="50">
        <f>'📊 CM1 i CM2'!B10</f>
        <v>0</v>
      </c>
      <c r="C10" s="86">
        <f>'📊 CM1 i CM2'!J10</f>
        <v>-28.1</v>
      </c>
      <c r="D10" s="87">
        <f>'📊 CM1 i CM2'!K10</f>
        <v>0</v>
      </c>
      <c r="E10" s="54">
        <f>IFERROR(C10*'📥 Dane SKU'!M10,0)</f>
        <v>0</v>
      </c>
      <c r="F10" s="51">
        <f>IFERROR('📥 Dane SKU'!F10*'📥 Dane SKU'!M10,0)</f>
        <v>0</v>
      </c>
      <c r="G10" s="51">
        <f>'📥 Dane SKU'!J10</f>
        <v>0</v>
      </c>
      <c r="H10" s="34" t="str">
        <f t="shared" si="0"/>
        <v>❌ Strata</v>
      </c>
      <c r="I10" s="52">
        <f>'📥 Dane SKU'!M10</f>
        <v>0</v>
      </c>
    </row>
    <row r="11" spans="1:9" ht="19.5" customHeight="1" x14ac:dyDescent="0.25">
      <c r="A11" s="74">
        <v>8</v>
      </c>
      <c r="B11" s="59">
        <f>'📊 CM1 i CM2'!B11</f>
        <v>0</v>
      </c>
      <c r="C11" s="88">
        <f>'📊 CM1 i CM2'!J11</f>
        <v>-28.1</v>
      </c>
      <c r="D11" s="89">
        <f>'📊 CM1 i CM2'!K11</f>
        <v>0</v>
      </c>
      <c r="E11" s="54">
        <f>IFERROR(C11*'📥 Dane SKU'!M11,0)</f>
        <v>0</v>
      </c>
      <c r="F11" s="60">
        <f>IFERROR('📥 Dane SKU'!F11*'📥 Dane SKU'!M11,0)</f>
        <v>0</v>
      </c>
      <c r="G11" s="60">
        <f>'📥 Dane SKU'!J11</f>
        <v>0</v>
      </c>
      <c r="H11" s="74" t="str">
        <f t="shared" si="0"/>
        <v>❌ Strata</v>
      </c>
      <c r="I11" s="61">
        <f>'📥 Dane SKU'!M11</f>
        <v>0</v>
      </c>
    </row>
    <row r="12" spans="1:9" ht="19.5" customHeight="1" x14ac:dyDescent="0.25">
      <c r="A12" s="34">
        <v>9</v>
      </c>
      <c r="B12" s="50">
        <f>'📊 CM1 i CM2'!B12</f>
        <v>0</v>
      </c>
      <c r="C12" s="86">
        <f>'📊 CM1 i CM2'!J12</f>
        <v>-28.1</v>
      </c>
      <c r="D12" s="87">
        <f>'📊 CM1 i CM2'!K12</f>
        <v>0</v>
      </c>
      <c r="E12" s="54">
        <f>IFERROR(C12*'📥 Dane SKU'!M12,0)</f>
        <v>0</v>
      </c>
      <c r="F12" s="51">
        <f>IFERROR('📥 Dane SKU'!F12*'📥 Dane SKU'!M12,0)</f>
        <v>0</v>
      </c>
      <c r="G12" s="51">
        <f>'📥 Dane SKU'!J12</f>
        <v>0</v>
      </c>
      <c r="H12" s="34" t="str">
        <f t="shared" si="0"/>
        <v>❌ Strata</v>
      </c>
      <c r="I12" s="52">
        <f>'📥 Dane SKU'!M12</f>
        <v>0</v>
      </c>
    </row>
    <row r="13" spans="1:9" ht="19.5" customHeight="1" x14ac:dyDescent="0.25">
      <c r="A13" s="74">
        <v>10</v>
      </c>
      <c r="B13" s="59">
        <f>'📊 CM1 i CM2'!B13</f>
        <v>0</v>
      </c>
      <c r="C13" s="88">
        <f>'📊 CM1 i CM2'!J13</f>
        <v>-28.1</v>
      </c>
      <c r="D13" s="89">
        <f>'📊 CM1 i CM2'!K13</f>
        <v>0</v>
      </c>
      <c r="E13" s="54">
        <f>IFERROR(C13*'📥 Dane SKU'!M13,0)</f>
        <v>0</v>
      </c>
      <c r="F13" s="60">
        <f>IFERROR('📥 Dane SKU'!F13*'📥 Dane SKU'!M13,0)</f>
        <v>0</v>
      </c>
      <c r="G13" s="60">
        <f>'📥 Dane SKU'!J13</f>
        <v>0</v>
      </c>
      <c r="H13" s="74" t="str">
        <f t="shared" si="0"/>
        <v>❌ Strata</v>
      </c>
      <c r="I13" s="61">
        <f>'📥 Dane SKU'!M13</f>
        <v>0</v>
      </c>
    </row>
    <row r="14" spans="1:9" ht="19.5" customHeight="1" x14ac:dyDescent="0.25">
      <c r="A14" s="34">
        <v>11</v>
      </c>
      <c r="B14" s="50">
        <f>'📊 CM1 i CM2'!B14</f>
        <v>0</v>
      </c>
      <c r="C14" s="86">
        <f>'📊 CM1 i CM2'!J14</f>
        <v>-28.1</v>
      </c>
      <c r="D14" s="87">
        <f>'📊 CM1 i CM2'!K14</f>
        <v>0</v>
      </c>
      <c r="E14" s="54">
        <f>IFERROR(C14*'📥 Dane SKU'!M14,0)</f>
        <v>0</v>
      </c>
      <c r="F14" s="51">
        <f>IFERROR('📥 Dane SKU'!F14*'📥 Dane SKU'!M14,0)</f>
        <v>0</v>
      </c>
      <c r="G14" s="51">
        <f>'📥 Dane SKU'!J14</f>
        <v>0</v>
      </c>
      <c r="H14" s="34" t="str">
        <f t="shared" si="0"/>
        <v>❌ Strata</v>
      </c>
      <c r="I14" s="52">
        <f>'📥 Dane SKU'!M14</f>
        <v>0</v>
      </c>
    </row>
    <row r="15" spans="1:9" ht="19.5" customHeight="1" x14ac:dyDescent="0.25">
      <c r="A15" s="74">
        <v>12</v>
      </c>
      <c r="B15" s="59">
        <f>'📊 CM1 i CM2'!B15</f>
        <v>0</v>
      </c>
      <c r="C15" s="88">
        <f>'📊 CM1 i CM2'!J15</f>
        <v>-28.1</v>
      </c>
      <c r="D15" s="89">
        <f>'📊 CM1 i CM2'!K15</f>
        <v>0</v>
      </c>
      <c r="E15" s="54">
        <f>IFERROR(C15*'📥 Dane SKU'!M15,0)</f>
        <v>0</v>
      </c>
      <c r="F15" s="60">
        <f>IFERROR('📥 Dane SKU'!F15*'📥 Dane SKU'!M15,0)</f>
        <v>0</v>
      </c>
      <c r="G15" s="60">
        <f>'📥 Dane SKU'!J15</f>
        <v>0</v>
      </c>
      <c r="H15" s="74" t="str">
        <f t="shared" si="0"/>
        <v>❌ Strata</v>
      </c>
      <c r="I15" s="61">
        <f>'📥 Dane SKU'!M15</f>
        <v>0</v>
      </c>
    </row>
    <row r="16" spans="1:9" ht="19.5" customHeight="1" x14ac:dyDescent="0.25">
      <c r="A16" s="34">
        <v>13</v>
      </c>
      <c r="B16" s="50">
        <f>'📊 CM1 i CM2'!B16</f>
        <v>0</v>
      </c>
      <c r="C16" s="86">
        <f>'📊 CM1 i CM2'!J16</f>
        <v>-28.1</v>
      </c>
      <c r="D16" s="87">
        <f>'📊 CM1 i CM2'!K16</f>
        <v>0</v>
      </c>
      <c r="E16" s="54">
        <f>IFERROR(C16*'📥 Dane SKU'!M16,0)</f>
        <v>0</v>
      </c>
      <c r="F16" s="51">
        <f>IFERROR('📥 Dane SKU'!F16*'📥 Dane SKU'!M16,0)</f>
        <v>0</v>
      </c>
      <c r="G16" s="51">
        <f>'📥 Dane SKU'!J16</f>
        <v>0</v>
      </c>
      <c r="H16" s="34" t="str">
        <f t="shared" si="0"/>
        <v>❌ Strata</v>
      </c>
      <c r="I16" s="52">
        <f>'📥 Dane SKU'!M16</f>
        <v>0</v>
      </c>
    </row>
    <row r="17" spans="1:9" ht="19.5" customHeight="1" x14ac:dyDescent="0.25">
      <c r="A17" s="74">
        <v>14</v>
      </c>
      <c r="B17" s="59">
        <f>'📊 CM1 i CM2'!B17</f>
        <v>0</v>
      </c>
      <c r="C17" s="88">
        <f>'📊 CM1 i CM2'!J17</f>
        <v>-28.1</v>
      </c>
      <c r="D17" s="89">
        <f>'📊 CM1 i CM2'!K17</f>
        <v>0</v>
      </c>
      <c r="E17" s="54">
        <f>IFERROR(C17*'📥 Dane SKU'!M17,0)</f>
        <v>0</v>
      </c>
      <c r="F17" s="60">
        <f>IFERROR('📥 Dane SKU'!F17*'📥 Dane SKU'!M17,0)</f>
        <v>0</v>
      </c>
      <c r="G17" s="60">
        <f>'📥 Dane SKU'!J17</f>
        <v>0</v>
      </c>
      <c r="H17" s="74" t="str">
        <f t="shared" si="0"/>
        <v>❌ Strata</v>
      </c>
      <c r="I17" s="61">
        <f>'📥 Dane SKU'!M17</f>
        <v>0</v>
      </c>
    </row>
    <row r="18" spans="1:9" ht="19.5" customHeight="1" x14ac:dyDescent="0.25">
      <c r="A18" s="34">
        <v>15</v>
      </c>
      <c r="B18" s="50">
        <f>'📊 CM1 i CM2'!B18</f>
        <v>0</v>
      </c>
      <c r="C18" s="86">
        <f>'📊 CM1 i CM2'!J18</f>
        <v>-28.1</v>
      </c>
      <c r="D18" s="87">
        <f>'📊 CM1 i CM2'!K18</f>
        <v>0</v>
      </c>
      <c r="E18" s="54">
        <f>IFERROR(C18*'📥 Dane SKU'!M18,0)</f>
        <v>0</v>
      </c>
      <c r="F18" s="51">
        <f>IFERROR('📥 Dane SKU'!F18*'📥 Dane SKU'!M18,0)</f>
        <v>0</v>
      </c>
      <c r="G18" s="51">
        <f>'📥 Dane SKU'!J18</f>
        <v>0</v>
      </c>
      <c r="H18" s="34" t="str">
        <f t="shared" si="0"/>
        <v>❌ Strata</v>
      </c>
      <c r="I18" s="52">
        <f>'📥 Dane SKU'!M18</f>
        <v>0</v>
      </c>
    </row>
    <row r="21" spans="1:9" ht="21.75" customHeight="1" x14ac:dyDescent="0.25">
      <c r="A21" s="3" t="s">
        <v>133</v>
      </c>
      <c r="B21" s="3"/>
      <c r="C21" s="3"/>
      <c r="D21" s="3"/>
      <c r="E21" s="3"/>
      <c r="F21" s="3"/>
      <c r="G21" s="3"/>
      <c r="H21" s="3"/>
      <c r="I21" s="3"/>
    </row>
    <row r="22" spans="1:9" ht="19.5" customHeight="1" x14ac:dyDescent="0.25">
      <c r="A22" s="2" t="s">
        <v>134</v>
      </c>
      <c r="B22" s="2"/>
      <c r="C22" s="2"/>
      <c r="D22" s="2"/>
      <c r="E22" s="1">
        <f>IFERROR(SUM(F4:F18),0)</f>
        <v>12178.25467479675</v>
      </c>
      <c r="F22" s="1"/>
      <c r="G22" s="1"/>
      <c r="H22" s="1"/>
      <c r="I22" s="1"/>
    </row>
    <row r="23" spans="1:9" ht="19.5" customHeight="1" x14ac:dyDescent="0.25">
      <c r="A23" s="90" t="s">
        <v>135</v>
      </c>
      <c r="B23" s="90"/>
      <c r="C23" s="90"/>
      <c r="D23" s="90"/>
      <c r="E23" s="91">
        <f>IFERROR(SUM(G4:G18),0)</f>
        <v>670</v>
      </c>
      <c r="F23" s="91"/>
      <c r="G23" s="91"/>
      <c r="H23" s="91"/>
      <c r="I23" s="91"/>
    </row>
    <row r="24" spans="1:9" ht="19.5" customHeight="1" x14ac:dyDescent="0.25">
      <c r="A24" s="2" t="s">
        <v>136</v>
      </c>
      <c r="B24" s="2"/>
      <c r="C24" s="2"/>
      <c r="D24" s="2"/>
      <c r="E24" s="1">
        <f>IFERROR(SUM(E4:E18),0)</f>
        <v>5012.2546747967499</v>
      </c>
      <c r="F24" s="1"/>
      <c r="G24" s="1"/>
      <c r="H24" s="1"/>
      <c r="I24" s="1"/>
    </row>
    <row r="25" spans="1:9" ht="19.5" customHeight="1" x14ac:dyDescent="0.25">
      <c r="A25" s="90" t="s">
        <v>137</v>
      </c>
      <c r="B25" s="90"/>
      <c r="C25" s="90"/>
      <c r="D25" s="90"/>
      <c r="E25" s="92">
        <f>IFERROR(SUMPRODUCT(D4:D18,I4:I18)/SUM(I4:I18),0)</f>
        <v>0.38862115937757108</v>
      </c>
      <c r="F25" s="92"/>
      <c r="G25" s="92"/>
      <c r="H25" s="92"/>
      <c r="I25" s="92"/>
    </row>
    <row r="26" spans="1:9" ht="19.5" customHeight="1" x14ac:dyDescent="0.25">
      <c r="A26" s="2" t="s">
        <v>138</v>
      </c>
      <c r="B26" s="2"/>
      <c r="C26" s="2"/>
      <c r="D26" s="2"/>
      <c r="E26" s="1">
        <f>IFERROR(SUM('⚙️ Założenia'!C18:C21),0)</f>
        <v>3500</v>
      </c>
      <c r="F26" s="1"/>
      <c r="G26" s="1"/>
      <c r="H26" s="1"/>
      <c r="I26" s="1"/>
    </row>
    <row r="27" spans="1:9" ht="19.5" customHeight="1" x14ac:dyDescent="0.25">
      <c r="A27" s="93" t="s">
        <v>139</v>
      </c>
      <c r="B27" s="93"/>
      <c r="C27" s="93"/>
      <c r="D27" s="93"/>
      <c r="E27" s="94">
        <f>IFERROR(E23-E25,0)</f>
        <v>669.61137884062248</v>
      </c>
      <c r="F27" s="94"/>
      <c r="G27" s="94"/>
      <c r="H27" s="94"/>
      <c r="I27" s="94"/>
    </row>
  </sheetData>
  <mergeCells count="14">
    <mergeCell ref="A27:D27"/>
    <mergeCell ref="E27:I27"/>
    <mergeCell ref="A24:D24"/>
    <mergeCell ref="E24:I24"/>
    <mergeCell ref="A25:D25"/>
    <mergeCell ref="E25:I25"/>
    <mergeCell ref="A26:D26"/>
    <mergeCell ref="E26:I26"/>
    <mergeCell ref="A1:I1"/>
    <mergeCell ref="A21:I21"/>
    <mergeCell ref="A22:D22"/>
    <mergeCell ref="E22:I22"/>
    <mergeCell ref="A23:D23"/>
    <mergeCell ref="E23:I23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📋 Instrukcja</vt:lpstr>
      <vt:lpstr>⚙️ Założenia</vt:lpstr>
      <vt:lpstr>📥 Dane SKU</vt:lpstr>
      <vt:lpstr>📊 CM1 i CM2</vt:lpstr>
      <vt:lpstr>📣 Marketing</vt:lpstr>
      <vt:lpstr>📦 Zwroty</vt:lpstr>
      <vt:lpstr>🏆 Ranking 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Krzysztof Czapski</cp:lastModifiedBy>
  <cp:revision>0</cp:revision>
  <dcterms:created xsi:type="dcterms:W3CDTF">2026-03-29T10:06:18Z</dcterms:created>
  <dcterms:modified xsi:type="dcterms:W3CDTF">2026-03-29T11:01:19Z</dcterms:modified>
  <dc:language>en-US</dc:language>
</cp:coreProperties>
</file>